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90" windowWidth="15480" windowHeight="11310" activeTab="2"/>
  </bookViews>
  <sheets>
    <sheet name="추경요약" sheetId="5" r:id="rId1"/>
    <sheet name="세입_2016" sheetId="2" r:id="rId2"/>
    <sheet name="세출_2016 " sheetId="4" r:id="rId3"/>
  </sheets>
  <definedNames>
    <definedName name="_xlnm.Print_Area" localSheetId="1">세입_2016!$A$1:$O$55</definedName>
    <definedName name="_xlnm.Print_Area" localSheetId="2">'세출_2016 '!$A$1:$N$58</definedName>
    <definedName name="_xlnm.Print_Titles" localSheetId="1">세입_2016!$1:$5</definedName>
    <definedName name="_xlnm.Print_Titles" localSheetId="2">'세출_2016 '!$1:$5</definedName>
  </definedNames>
  <calcPr calcId="125725"/>
</workbook>
</file>

<file path=xl/calcChain.xml><?xml version="1.0" encoding="utf-8"?>
<calcChain xmlns="http://schemas.openxmlformats.org/spreadsheetml/2006/main">
  <c r="E25" i="5"/>
  <c r="B25"/>
  <c r="E33" i="2"/>
  <c r="E34"/>
  <c r="E35"/>
  <c r="E36"/>
  <c r="E32"/>
  <c r="F29"/>
  <c r="E23"/>
  <c r="E24"/>
  <c r="E25"/>
  <c r="E26"/>
  <c r="E27"/>
  <c r="E28"/>
  <c r="E22"/>
  <c r="E21"/>
  <c r="E20"/>
  <c r="E19"/>
  <c r="E17"/>
  <c r="E18"/>
  <c r="E16"/>
  <c r="F12"/>
  <c r="E10"/>
  <c r="E11"/>
  <c r="E9"/>
  <c r="O12"/>
  <c r="E7"/>
  <c r="L16" i="4" l="1"/>
  <c r="L15"/>
  <c r="E41" i="2"/>
  <c r="E42"/>
  <c r="L48" i="4" l="1"/>
  <c r="L49"/>
  <c r="L13"/>
  <c r="L14"/>
  <c r="L17"/>
  <c r="L20"/>
  <c r="L21"/>
  <c r="M57" l="1"/>
  <c r="M46"/>
  <c r="M44"/>
  <c r="M41"/>
  <c r="M37"/>
  <c r="M33"/>
  <c r="M30"/>
  <c r="M24"/>
  <c r="M22"/>
  <c r="M18"/>
  <c r="M11"/>
  <c r="M8"/>
  <c r="M51"/>
  <c r="L7"/>
  <c r="L9"/>
  <c r="L10"/>
  <c r="L12"/>
  <c r="L19"/>
  <c r="L23"/>
  <c r="L26"/>
  <c r="L27"/>
  <c r="L28"/>
  <c r="L29"/>
  <c r="L31"/>
  <c r="L32"/>
  <c r="L34"/>
  <c r="L35"/>
  <c r="L36"/>
  <c r="L39"/>
  <c r="L40"/>
  <c r="L42"/>
  <c r="L43"/>
  <c r="L45"/>
  <c r="L47"/>
  <c r="L50"/>
  <c r="L53"/>
  <c r="L54"/>
  <c r="L55"/>
  <c r="L56"/>
  <c r="L6"/>
  <c r="N51"/>
  <c r="E29" i="2"/>
  <c r="N46" i="4"/>
  <c r="N57"/>
  <c r="L57" s="1"/>
  <c r="N44"/>
  <c r="L44" s="1"/>
  <c r="N41"/>
  <c r="N37"/>
  <c r="L37" s="1"/>
  <c r="N33"/>
  <c r="N30"/>
  <c r="N24"/>
  <c r="N22"/>
  <c r="L22" s="1"/>
  <c r="N18"/>
  <c r="N11"/>
  <c r="L11" s="1"/>
  <c r="N8"/>
  <c r="O54" i="2"/>
  <c r="L51" i="4" l="1"/>
  <c r="M25"/>
  <c r="M38"/>
  <c r="L46"/>
  <c r="L18"/>
  <c r="L24"/>
  <c r="L33"/>
  <c r="L41"/>
  <c r="M52"/>
  <c r="L8"/>
  <c r="L30"/>
  <c r="N38"/>
  <c r="N52"/>
  <c r="N25"/>
  <c r="L25" s="1"/>
  <c r="E46" i="2"/>
  <c r="E38"/>
  <c r="E39"/>
  <c r="E40"/>
  <c r="E37"/>
  <c r="E43" s="1"/>
  <c r="F54"/>
  <c r="E53"/>
  <c r="E51"/>
  <c r="L52" i="4" l="1"/>
  <c r="M58"/>
  <c r="L38"/>
  <c r="N58"/>
  <c r="D32"/>
  <c r="L58" l="1"/>
  <c r="H12" i="2"/>
  <c r="I12"/>
  <c r="J12"/>
  <c r="K12"/>
  <c r="L12"/>
  <c r="M12"/>
  <c r="N12"/>
  <c r="G8"/>
  <c r="H8"/>
  <c r="I8"/>
  <c r="J8"/>
  <c r="K8"/>
  <c r="L8"/>
  <c r="M8"/>
  <c r="N8"/>
  <c r="O48" l="1"/>
  <c r="E48" s="1"/>
  <c r="E52" l="1"/>
  <c r="E54" s="1"/>
  <c r="O45" l="1"/>
  <c r="E45" s="1"/>
  <c r="G11"/>
  <c r="G10"/>
  <c r="G9"/>
  <c r="G12" l="1"/>
  <c r="O29" l="1"/>
  <c r="O47"/>
  <c r="E47" s="1"/>
  <c r="E49" s="1"/>
  <c r="O49" l="1"/>
  <c r="F49" s="1"/>
  <c r="O43"/>
  <c r="F43" s="1"/>
  <c r="O8" l="1"/>
  <c r="O30" s="1"/>
  <c r="O55" l="1"/>
  <c r="F8"/>
  <c r="E8"/>
  <c r="E12"/>
  <c r="E30"/>
  <c r="E55" s="1"/>
  <c r="F30" l="1"/>
  <c r="F55" s="1"/>
</calcChain>
</file>

<file path=xl/sharedStrings.xml><?xml version="1.0" encoding="utf-8"?>
<sst xmlns="http://schemas.openxmlformats.org/spreadsheetml/2006/main" count="423" uniqueCount="193">
  <si>
    <t>세출</t>
    <phoneticPr fontId="2" type="noConversion"/>
  </si>
  <si>
    <t>2.학교운영비</t>
    <phoneticPr fontId="2" type="noConversion"/>
  </si>
  <si>
    <t>4.업무추진비</t>
    <phoneticPr fontId="2" type="noConversion"/>
  </si>
  <si>
    <t>2.대수선비</t>
    <phoneticPr fontId="2" type="noConversion"/>
  </si>
  <si>
    <t>(단위 : RMB)</t>
    <phoneticPr fontId="2" type="noConversion"/>
  </si>
  <si>
    <t>*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</si>
  <si>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</si>
  <si>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</si>
  <si>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</si>
  <si>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>회</t>
    <phoneticPr fontId="2" type="noConversion"/>
  </si>
  <si>
    <t>년</t>
    <phoneticPr fontId="2" type="noConversion"/>
  </si>
  <si>
    <t>단가</t>
    <phoneticPr fontId="2" type="noConversion"/>
  </si>
  <si>
    <t>횟수</t>
    <phoneticPr fontId="2" type="noConversion"/>
  </si>
  <si>
    <t>중식비</t>
    <phoneticPr fontId="2" type="noConversion"/>
  </si>
  <si>
    <t>일</t>
    <phoneticPr fontId="2" type="noConversion"/>
  </si>
  <si>
    <t>업무추진비</t>
    <phoneticPr fontId="2" type="noConversion"/>
  </si>
  <si>
    <t>실</t>
    <phoneticPr fontId="2" type="noConversion"/>
  </si>
  <si>
    <t>개</t>
    <phoneticPr fontId="2" type="noConversion"/>
  </si>
  <si>
    <t>소계</t>
    <phoneticPr fontId="2" type="noConversion"/>
  </si>
  <si>
    <t>통학버스비</t>
    <phoneticPr fontId="2" type="noConversion"/>
  </si>
  <si>
    <t>간식비</t>
    <phoneticPr fontId="2" type="noConversion"/>
  </si>
  <si>
    <t>중등</t>
    <phoneticPr fontId="2" type="noConversion"/>
  </si>
  <si>
    <t>계</t>
    <phoneticPr fontId="2" type="noConversion"/>
  </si>
  <si>
    <t>1.인건비</t>
    <phoneticPr fontId="2" type="noConversion"/>
  </si>
  <si>
    <t>2.교수학습활동비</t>
    <phoneticPr fontId="2" type="noConversion"/>
  </si>
  <si>
    <t>3.학생복리비</t>
    <phoneticPr fontId="2" type="noConversion"/>
  </si>
  <si>
    <t>3.자산취득비</t>
    <phoneticPr fontId="2" type="noConversion"/>
  </si>
  <si>
    <t>1.자산취득비</t>
    <phoneticPr fontId="2" type="noConversion"/>
  </si>
  <si>
    <t>1.시설비</t>
    <phoneticPr fontId="2" type="noConversion"/>
  </si>
  <si>
    <t>4.시설(대수선)비</t>
    <phoneticPr fontId="2" type="noConversion"/>
  </si>
  <si>
    <t>5.수익자부담경비</t>
    <phoneticPr fontId="2" type="noConversion"/>
  </si>
  <si>
    <t>6.예비비및기타</t>
    <phoneticPr fontId="2" type="noConversion"/>
  </si>
  <si>
    <t>1.예비비</t>
    <phoneticPr fontId="2" type="noConversion"/>
  </si>
  <si>
    <t>예비비</t>
    <phoneticPr fontId="2" type="noConversion"/>
  </si>
  <si>
    <t>3.적립금</t>
    <phoneticPr fontId="2" type="noConversion"/>
  </si>
  <si>
    <t>4.환차손</t>
    <phoneticPr fontId="2" type="noConversion"/>
  </si>
  <si>
    <t>임차료(목적)</t>
    <phoneticPr fontId="2" type="noConversion"/>
  </si>
  <si>
    <t>환차손</t>
    <phoneticPr fontId="2" type="noConversion"/>
  </si>
  <si>
    <t>항</t>
    <phoneticPr fontId="2" type="noConversion"/>
  </si>
  <si>
    <t>목</t>
    <phoneticPr fontId="2" type="noConversion"/>
  </si>
  <si>
    <t>방과후학교</t>
    <phoneticPr fontId="2" type="noConversion"/>
  </si>
  <si>
    <t>2.반환금</t>
    <phoneticPr fontId="2" type="noConversion"/>
  </si>
  <si>
    <t>목적경비반환</t>
    <phoneticPr fontId="2" type="noConversion"/>
  </si>
  <si>
    <t>임대시설 복구비용 등 시설유지관리비</t>
    <phoneticPr fontId="2" type="noConversion"/>
  </si>
  <si>
    <t>1.일반운영비</t>
    <phoneticPr fontId="2" type="noConversion"/>
  </si>
  <si>
    <t>신축학교 비품 구입</t>
    <phoneticPr fontId="2" type="noConversion"/>
  </si>
  <si>
    <t>공구 등 시설유지물품구입</t>
    <phoneticPr fontId="2" type="noConversion"/>
  </si>
  <si>
    <t>소규모수선 등 시설유지비</t>
    <phoneticPr fontId="2" type="noConversion"/>
  </si>
  <si>
    <t>합     계</t>
    <phoneticPr fontId="2" type="noConversion"/>
  </si>
  <si>
    <t>시설보수적립금</t>
    <phoneticPr fontId="2" type="noConversion"/>
  </si>
  <si>
    <t>교재및체험비</t>
    <phoneticPr fontId="2" type="noConversion"/>
  </si>
  <si>
    <t>4.기타수익자부담경비</t>
    <phoneticPr fontId="2" type="noConversion"/>
  </si>
  <si>
    <t>3.방과후학교교육활동비</t>
    <phoneticPr fontId="2" type="noConversion"/>
  </si>
  <si>
    <t>2.학교급식비</t>
    <phoneticPr fontId="2" type="noConversion"/>
  </si>
  <si>
    <t>현장학습비</t>
    <phoneticPr fontId="2" type="noConversion"/>
  </si>
  <si>
    <t>수학여행비</t>
    <phoneticPr fontId="2" type="noConversion"/>
  </si>
  <si>
    <t>1.현장학습비</t>
    <phoneticPr fontId="2" type="noConversion"/>
  </si>
  <si>
    <t>학생복리비</t>
    <phoneticPr fontId="2" type="noConversion"/>
  </si>
  <si>
    <t>기정</t>
    <phoneticPr fontId="2" type="noConversion"/>
  </si>
  <si>
    <t>증감</t>
    <phoneticPr fontId="2" type="noConversion"/>
  </si>
  <si>
    <t>경정</t>
    <phoneticPr fontId="2" type="noConversion"/>
  </si>
  <si>
    <t>인원</t>
    <phoneticPr fontId="2" type="noConversion"/>
  </si>
  <si>
    <t>세항</t>
    <phoneticPr fontId="2" type="noConversion"/>
  </si>
  <si>
    <t>세입 항목</t>
    <phoneticPr fontId="2" type="noConversion"/>
  </si>
  <si>
    <t>세출 항목</t>
    <phoneticPr fontId="2" type="noConversion"/>
  </si>
  <si>
    <t>세부내역</t>
    <phoneticPr fontId="2" type="noConversion"/>
  </si>
  <si>
    <t>1.교원</t>
    <phoneticPr fontId="2" type="noConversion"/>
  </si>
  <si>
    <t>2.직원및계약교직원</t>
  </si>
  <si>
    <t>교원인건비</t>
    <phoneticPr fontId="2" type="noConversion"/>
  </si>
  <si>
    <t>일반운영비</t>
    <phoneticPr fontId="2" type="noConversion"/>
  </si>
  <si>
    <t>교수학습활동비</t>
    <phoneticPr fontId="2" type="noConversion"/>
  </si>
  <si>
    <t>원어민소개(헤드헌터)비</t>
    <phoneticPr fontId="2" type="noConversion"/>
  </si>
  <si>
    <t>학교차량구입(자체)</t>
    <phoneticPr fontId="2" type="noConversion"/>
  </si>
  <si>
    <t>학교차량구입(목적)</t>
    <phoneticPr fontId="2" type="noConversion"/>
  </si>
  <si>
    <t>교사신축비(교육부)</t>
    <phoneticPr fontId="2" type="noConversion"/>
  </si>
  <si>
    <t>교사신축비(자체)</t>
    <phoneticPr fontId="2" type="noConversion"/>
  </si>
  <si>
    <t>교육부지원장비구입(목적)</t>
    <phoneticPr fontId="2" type="noConversion"/>
  </si>
  <si>
    <t>직원및계약교직원 인건비</t>
    <phoneticPr fontId="2" type="noConversion"/>
  </si>
  <si>
    <t>세입</t>
    <phoneticPr fontId="2" type="noConversion"/>
  </si>
  <si>
    <t>항</t>
    <phoneticPr fontId="2" type="noConversion"/>
  </si>
  <si>
    <t>목</t>
    <phoneticPr fontId="2" type="noConversion"/>
  </si>
  <si>
    <t>산출기초</t>
    <phoneticPr fontId="2" type="noConversion"/>
  </si>
  <si>
    <t>세목</t>
    <phoneticPr fontId="2" type="noConversion"/>
  </si>
  <si>
    <t>내역</t>
    <phoneticPr fontId="2" type="noConversion"/>
  </si>
  <si>
    <t>경정예산</t>
    <phoneticPr fontId="2" type="noConversion"/>
  </si>
  <si>
    <t>증감액</t>
    <phoneticPr fontId="2" type="noConversion"/>
  </si>
  <si>
    <t>단가</t>
    <phoneticPr fontId="2" type="noConversion"/>
  </si>
  <si>
    <t>인원(기간)</t>
    <phoneticPr fontId="2" type="noConversion"/>
  </si>
  <si>
    <t>횟수</t>
    <phoneticPr fontId="2" type="noConversion"/>
  </si>
  <si>
    <t>기정예산액</t>
    <phoneticPr fontId="2" type="noConversion"/>
  </si>
  <si>
    <t>학부모부담수입</t>
    <phoneticPr fontId="2" type="noConversion"/>
  </si>
  <si>
    <t>입학금</t>
    <phoneticPr fontId="2" type="noConversion"/>
  </si>
  <si>
    <t>*</t>
    <phoneticPr fontId="2" type="noConversion"/>
  </si>
  <si>
    <t>명</t>
    <phoneticPr fontId="2" type="noConversion"/>
  </si>
  <si>
    <t>회</t>
    <phoneticPr fontId="2" type="noConversion"/>
  </si>
  <si>
    <t>=</t>
    <phoneticPr fontId="2" type="noConversion"/>
  </si>
  <si>
    <t>소계</t>
    <phoneticPr fontId="2" type="noConversion"/>
  </si>
  <si>
    <t>초등</t>
    <phoneticPr fontId="2" type="noConversion"/>
  </si>
  <si>
    <t>년</t>
    <phoneticPr fontId="2" type="noConversion"/>
  </si>
  <si>
    <t>고등</t>
    <phoneticPr fontId="2" type="noConversion"/>
  </si>
  <si>
    <t>수익자부담경비</t>
    <phoneticPr fontId="2" type="noConversion"/>
  </si>
  <si>
    <t>수학여행</t>
    <phoneticPr fontId="2" type="noConversion"/>
  </si>
  <si>
    <t>중등</t>
    <phoneticPr fontId="2" type="noConversion"/>
  </si>
  <si>
    <t>현장학습</t>
    <phoneticPr fontId="2" type="noConversion"/>
  </si>
  <si>
    <t>중식비</t>
    <phoneticPr fontId="2" type="noConversion"/>
  </si>
  <si>
    <t>전교생</t>
    <phoneticPr fontId="2" type="noConversion"/>
  </si>
  <si>
    <t>일</t>
    <phoneticPr fontId="2" type="noConversion"/>
  </si>
  <si>
    <t>간식비</t>
    <phoneticPr fontId="2" type="noConversion"/>
  </si>
  <si>
    <t>방과후학교</t>
    <phoneticPr fontId="2" type="noConversion"/>
  </si>
  <si>
    <t>통학버스비</t>
    <phoneticPr fontId="2" type="noConversion"/>
  </si>
  <si>
    <t>교재비 및 체험학습비</t>
    <phoneticPr fontId="2" type="noConversion"/>
  </si>
  <si>
    <t>계</t>
    <phoneticPr fontId="2" type="noConversion"/>
  </si>
  <si>
    <t>교육부지원금</t>
    <phoneticPr fontId="2" type="noConversion"/>
  </si>
  <si>
    <t>교직원인건비</t>
    <phoneticPr fontId="2" type="noConversion"/>
  </si>
  <si>
    <t>운영비</t>
    <phoneticPr fontId="2" type="noConversion"/>
  </si>
  <si>
    <t>학교운영비</t>
    <phoneticPr fontId="2" type="noConversion"/>
  </si>
  <si>
    <t>임차료</t>
    <phoneticPr fontId="2" type="noConversion"/>
  </si>
  <si>
    <t>건물임차료</t>
    <phoneticPr fontId="2" type="noConversion"/>
  </si>
  <si>
    <t>시설(대수선)비</t>
    <phoneticPr fontId="2" type="noConversion"/>
  </si>
  <si>
    <t>신축경비</t>
    <phoneticPr fontId="2" type="noConversion"/>
  </si>
  <si>
    <t>기타교육부지원금</t>
    <phoneticPr fontId="2" type="noConversion"/>
  </si>
  <si>
    <t>행정장비구입비</t>
    <phoneticPr fontId="2" type="noConversion"/>
  </si>
  <si>
    <t>자체수입</t>
    <phoneticPr fontId="2" type="noConversion"/>
  </si>
  <si>
    <t>사용료및수수료</t>
    <phoneticPr fontId="2" type="noConversion"/>
  </si>
  <si>
    <t>잡수입</t>
    <phoneticPr fontId="2" type="noConversion"/>
  </si>
  <si>
    <t>예적금이자</t>
    <phoneticPr fontId="2" type="noConversion"/>
  </si>
  <si>
    <t>행정잡수입</t>
    <phoneticPr fontId="2" type="noConversion"/>
  </si>
  <si>
    <t>기타수입</t>
    <phoneticPr fontId="2" type="noConversion"/>
  </si>
  <si>
    <t>과년도수입</t>
    <phoneticPr fontId="2" type="noConversion"/>
  </si>
  <si>
    <t>이월금</t>
    <phoneticPr fontId="2" type="noConversion"/>
  </si>
  <si>
    <t>순세계잉여금</t>
    <phoneticPr fontId="2" type="noConversion"/>
  </si>
  <si>
    <t>적립금</t>
    <phoneticPr fontId="2" type="noConversion"/>
  </si>
  <si>
    <t>신축학교모금액</t>
    <phoneticPr fontId="2" type="noConversion"/>
  </si>
  <si>
    <t>합계</t>
    <phoneticPr fontId="2" type="noConversion"/>
  </si>
  <si>
    <t>교수학습자료구입</t>
    <phoneticPr fontId="2" type="noConversion"/>
  </si>
  <si>
    <t>교과연구회</t>
    <phoneticPr fontId="2" type="noConversion"/>
  </si>
  <si>
    <t>저소득층학비지원</t>
    <phoneticPr fontId="2" type="noConversion"/>
  </si>
  <si>
    <t>방과후지원</t>
    <phoneticPr fontId="2" type="noConversion"/>
  </si>
  <si>
    <t>제증명수수료</t>
    <phoneticPr fontId="2" type="noConversion"/>
  </si>
  <si>
    <t>편입학시험전형료</t>
    <phoneticPr fontId="2" type="noConversion"/>
  </si>
  <si>
    <t>과년도수입</t>
    <phoneticPr fontId="2" type="noConversion"/>
  </si>
  <si>
    <t>소계</t>
    <phoneticPr fontId="2" type="noConversion"/>
  </si>
  <si>
    <t>졸업앨범</t>
    <phoneticPr fontId="2" type="noConversion"/>
  </si>
  <si>
    <t>졸업앨범비</t>
    <phoneticPr fontId="2" type="noConversion"/>
  </si>
  <si>
    <t>교수학습자료구입(목적)</t>
    <phoneticPr fontId="2" type="noConversion"/>
  </si>
  <si>
    <t>교과연구회비(목적)</t>
    <phoneticPr fontId="2" type="noConversion"/>
  </si>
  <si>
    <t>저소득층학비지원(목적)</t>
    <phoneticPr fontId="2" type="noConversion"/>
  </si>
  <si>
    <t>방과후학교지원(목적)</t>
    <phoneticPr fontId="2" type="noConversion"/>
  </si>
  <si>
    <t>편입학시험관련</t>
    <phoneticPr fontId="2" type="noConversion"/>
  </si>
  <si>
    <t>체육용품기자재구입</t>
    <phoneticPr fontId="2" type="noConversion"/>
  </si>
  <si>
    <t>도서관인테리어</t>
    <phoneticPr fontId="2" type="noConversion"/>
  </si>
  <si>
    <t>체육용품기자재구입(목적/자체)</t>
    <phoneticPr fontId="2" type="noConversion"/>
  </si>
  <si>
    <t>도서관인테리어(목적/자체)</t>
    <phoneticPr fontId="2" type="noConversion"/>
  </si>
  <si>
    <t>졸업앨범구입</t>
    <phoneticPr fontId="2" type="noConversion"/>
  </si>
  <si>
    <t>교육부지원금</t>
    <phoneticPr fontId="2" type="noConversion"/>
  </si>
  <si>
    <t>교수학습자료구입</t>
    <phoneticPr fontId="2" type="noConversion"/>
  </si>
  <si>
    <t>교과연구회</t>
    <phoneticPr fontId="2" type="noConversion"/>
  </si>
  <si>
    <t>저소득층학비지원</t>
    <phoneticPr fontId="2" type="noConversion"/>
  </si>
  <si>
    <t>방과후지원</t>
    <phoneticPr fontId="2" type="noConversion"/>
  </si>
  <si>
    <t>체육용품기자재구입</t>
    <phoneticPr fontId="2" type="noConversion"/>
  </si>
  <si>
    <t>교수학습활동비</t>
    <phoneticPr fontId="2" type="noConversion"/>
  </si>
  <si>
    <t>사용료및수수료</t>
    <phoneticPr fontId="2" type="noConversion"/>
  </si>
  <si>
    <t>학생복리비</t>
    <phoneticPr fontId="2" type="noConversion"/>
  </si>
  <si>
    <t>과년도수입</t>
    <phoneticPr fontId="2" type="noConversion"/>
  </si>
  <si>
    <t>안전공제회비</t>
    <phoneticPr fontId="2" type="noConversion"/>
  </si>
  <si>
    <t>시설비</t>
    <phoneticPr fontId="2" type="noConversion"/>
  </si>
  <si>
    <t>편입학시험관련</t>
    <phoneticPr fontId="2" type="noConversion"/>
  </si>
  <si>
    <t>교무학사운영</t>
    <phoneticPr fontId="2" type="noConversion"/>
  </si>
  <si>
    <t>수업료</t>
    <phoneticPr fontId="2" type="noConversion"/>
  </si>
  <si>
    <t>도서관인테리어</t>
    <phoneticPr fontId="2" type="noConversion"/>
  </si>
  <si>
    <t>증감액</t>
    <phoneticPr fontId="2" type="noConversion"/>
  </si>
  <si>
    <t>교직원인건비</t>
    <phoneticPr fontId="2" type="noConversion"/>
  </si>
  <si>
    <t>학교운영비</t>
    <phoneticPr fontId="2" type="noConversion"/>
  </si>
  <si>
    <t>운영비</t>
    <phoneticPr fontId="2" type="noConversion"/>
  </si>
  <si>
    <t>인건비</t>
    <phoneticPr fontId="2" type="noConversion"/>
  </si>
  <si>
    <t>자산취득비</t>
    <phoneticPr fontId="2" type="noConversion"/>
  </si>
  <si>
    <t>장비구입</t>
    <phoneticPr fontId="2" type="noConversion"/>
  </si>
  <si>
    <t>시설비</t>
    <phoneticPr fontId="2" type="noConversion"/>
  </si>
  <si>
    <t>교사신축비</t>
    <phoneticPr fontId="2" type="noConversion"/>
  </si>
  <si>
    <t>잡수입</t>
    <phoneticPr fontId="2" type="noConversion"/>
  </si>
  <si>
    <t>도서관인테리어(자체)</t>
    <phoneticPr fontId="2" type="noConversion"/>
  </si>
  <si>
    <t>체육용품기자재구입(자체)</t>
    <phoneticPr fontId="2" type="noConversion"/>
  </si>
  <si>
    <t>대수선비</t>
    <phoneticPr fontId="2" type="noConversion"/>
  </si>
  <si>
    <t>임대시설 복구비용 등 시설유지관리비</t>
    <phoneticPr fontId="2" type="noConversion"/>
  </si>
  <si>
    <t>학교차량구입(자체)</t>
    <phoneticPr fontId="2" type="noConversion"/>
  </si>
  <si>
    <t>수익자부담경비</t>
    <phoneticPr fontId="2" type="noConversion"/>
  </si>
  <si>
    <t>총계</t>
    <phoneticPr fontId="2" type="noConversion"/>
  </si>
  <si>
    <t>입학금, 수업료</t>
    <phoneticPr fontId="2" type="noConversion"/>
  </si>
  <si>
    <t>수익자부담경비</t>
    <phoneticPr fontId="2" type="noConversion"/>
  </si>
  <si>
    <t>임차료(목적)</t>
    <phoneticPr fontId="2" type="noConversion"/>
  </si>
  <si>
    <t>2016학년도 소주한국학교 제2차 추가경정예산</t>
    <phoneticPr fontId="2" type="noConversion"/>
  </si>
  <si>
    <t>2016학년도 소주한국학교 제2차 세입 추가경정예산</t>
    <phoneticPr fontId="2" type="noConversion"/>
  </si>
  <si>
    <t>2016학년도 소주한국학교 제2차 세출 추가경정 예산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</si>
</sst>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[$¥-804]* #,##0.00_ ;_ [$¥-804]* \-#,##0.00_ ;_ [$¥-804]* &quot;-&quot;??_ ;_ @_ "/>
    <numFmt numFmtId="177" formatCode="[$¥-804]#,##0_);[Red]\([$¥-804]#,##0\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2" xfId="0" applyBorder="1" applyAlignment="1">
      <alignment vertical="center" shrinkToFit="1"/>
    </xf>
    <xf numFmtId="41" fontId="0" fillId="0" borderId="2" xfId="1" applyFont="1" applyBorder="1" applyAlignment="1">
      <alignment vertical="center" shrinkToFit="1"/>
    </xf>
    <xf numFmtId="0" fontId="0" fillId="3" borderId="0" xfId="0" applyFill="1">
      <alignment vertic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 shrinkToFi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41" fontId="0" fillId="0" borderId="2" xfId="1" applyFont="1" applyBorder="1" applyAlignment="1">
      <alignment vertical="top" shrinkToFit="1"/>
    </xf>
    <xf numFmtId="41" fontId="0" fillId="0" borderId="0" xfId="0" applyNumberFormat="1" applyAlignment="1">
      <alignment vertical="top"/>
    </xf>
    <xf numFmtId="176" fontId="0" fillId="0" borderId="0" xfId="1" applyNumberFormat="1" applyFont="1" applyAlignment="1">
      <alignment vertical="top"/>
    </xf>
    <xf numFmtId="176" fontId="0" fillId="0" borderId="4" xfId="1" applyNumberFormat="1" applyFont="1" applyBorder="1" applyAlignment="1">
      <alignment vertical="top" shrinkToFit="1"/>
    </xf>
    <xf numFmtId="176" fontId="0" fillId="0" borderId="0" xfId="1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shrinkToFit="1"/>
    </xf>
    <xf numFmtId="0" fontId="0" fillId="0" borderId="1" xfId="0" applyBorder="1" applyAlignment="1">
      <alignment horizontal="left" vertical="top" shrinkToFit="1"/>
    </xf>
    <xf numFmtId="0" fontId="0" fillId="0" borderId="0" xfId="0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176" fontId="0" fillId="0" borderId="4" xfId="0" applyNumberForma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top" shrinkToFit="1"/>
    </xf>
    <xf numFmtId="0" fontId="0" fillId="0" borderId="3" xfId="0" applyBorder="1" applyAlignment="1">
      <alignment horizontal="left" vertical="top" shrinkToFit="1"/>
    </xf>
    <xf numFmtId="176" fontId="4" fillId="0" borderId="0" xfId="1" applyNumberFormat="1" applyFont="1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0" fillId="3" borderId="2" xfId="0" applyFill="1" applyBorder="1" applyAlignment="1">
      <alignment vertical="top" shrinkToFit="1"/>
    </xf>
    <xf numFmtId="0" fontId="0" fillId="3" borderId="1" xfId="0" applyFill="1" applyBorder="1" applyAlignment="1">
      <alignment vertical="top" shrinkToFit="1"/>
    </xf>
    <xf numFmtId="177" fontId="0" fillId="0" borderId="0" xfId="0" applyNumberFormat="1" applyAlignment="1">
      <alignment horizontal="left" vertical="top"/>
    </xf>
    <xf numFmtId="0" fontId="0" fillId="0" borderId="1" xfId="0" applyFill="1" applyBorder="1" applyAlignment="1">
      <alignment horizontal="left" vertical="top" shrinkToFit="1"/>
    </xf>
    <xf numFmtId="0" fontId="0" fillId="0" borderId="5" xfId="0" applyBorder="1" applyAlignment="1">
      <alignment vertical="top"/>
    </xf>
    <xf numFmtId="0" fontId="0" fillId="0" borderId="1" xfId="0" applyFill="1" applyBorder="1" applyAlignment="1">
      <alignment vertical="top" shrinkToFit="1"/>
    </xf>
    <xf numFmtId="0" fontId="0" fillId="3" borderId="3" xfId="0" applyFill="1" applyBorder="1" applyAlignment="1">
      <alignment vertical="top" shrinkToFit="1"/>
    </xf>
    <xf numFmtId="41" fontId="0" fillId="2" borderId="15" xfId="1" applyFont="1" applyFill="1" applyBorder="1" applyAlignment="1">
      <alignment horizontal="center" vertical="top"/>
    </xf>
    <xf numFmtId="0" fontId="0" fillId="2" borderId="15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2" xfId="0" applyBorder="1" applyAlignment="1">
      <alignment vertical="top"/>
    </xf>
    <xf numFmtId="176" fontId="4" fillId="0" borderId="0" xfId="1" applyNumberFormat="1" applyFont="1" applyAlignment="1">
      <alignment horizontal="right" vertical="top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5" xfId="1" applyNumberFormat="1" applyFont="1" applyBorder="1" applyAlignment="1">
      <alignment vertical="center" shrinkToFit="1"/>
    </xf>
    <xf numFmtId="176" fontId="0" fillId="0" borderId="28" xfId="1" applyNumberFormat="1" applyFont="1" applyFill="1" applyBorder="1" applyAlignment="1">
      <alignment vertical="center" shrinkToFit="1"/>
    </xf>
    <xf numFmtId="0" fontId="0" fillId="0" borderId="29" xfId="0" applyBorder="1" applyAlignment="1">
      <alignment horizontal="center" vertical="center"/>
    </xf>
    <xf numFmtId="0" fontId="0" fillId="0" borderId="3" xfId="0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shrinkToFit="1"/>
    </xf>
    <xf numFmtId="0" fontId="9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41" fontId="9" fillId="2" borderId="1" xfId="1" applyFont="1" applyFill="1" applyBorder="1" applyAlignment="1">
      <alignment vertical="center"/>
    </xf>
    <xf numFmtId="41" fontId="9" fillId="2" borderId="15" xfId="1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top"/>
    </xf>
    <xf numFmtId="41" fontId="9" fillId="0" borderId="2" xfId="1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9" fillId="5" borderId="0" xfId="0" applyFont="1" applyFill="1">
      <alignment vertical="center"/>
    </xf>
    <xf numFmtId="0" fontId="9" fillId="0" borderId="0" xfId="0" applyFont="1" applyFill="1">
      <alignment vertical="center"/>
    </xf>
    <xf numFmtId="176" fontId="9" fillId="5" borderId="0" xfId="0" applyNumberFormat="1" applyFont="1" applyFill="1">
      <alignment vertical="center"/>
    </xf>
    <xf numFmtId="41" fontId="9" fillId="0" borderId="1" xfId="1" applyFont="1" applyBorder="1" applyAlignment="1">
      <alignment vertical="top" shrinkToFit="1"/>
    </xf>
    <xf numFmtId="41" fontId="9" fillId="0" borderId="1" xfId="1" applyFont="1" applyBorder="1" applyAlignment="1">
      <alignment vertical="center" shrinkToFit="1"/>
    </xf>
    <xf numFmtId="41" fontId="9" fillId="0" borderId="17" xfId="1" applyFont="1" applyBorder="1" applyAlignment="1">
      <alignment vertical="center" shrinkToFit="1"/>
    </xf>
    <xf numFmtId="41" fontId="9" fillId="3" borderId="2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center" shrinkToFit="1"/>
    </xf>
    <xf numFmtId="41" fontId="9" fillId="3" borderId="17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top" shrinkToFit="1"/>
    </xf>
    <xf numFmtId="41" fontId="9" fillId="3" borderId="2" xfId="1" applyFont="1" applyFill="1" applyBorder="1" applyAlignment="1">
      <alignment vertical="top" shrinkToFit="1"/>
    </xf>
    <xf numFmtId="41" fontId="9" fillId="5" borderId="1" xfId="1" applyFont="1" applyFill="1" applyBorder="1" applyAlignment="1">
      <alignment vertical="center" shrinkToFit="1"/>
    </xf>
    <xf numFmtId="41" fontId="9" fillId="5" borderId="2" xfId="1" applyFont="1" applyFill="1" applyBorder="1" applyAlignment="1">
      <alignment vertical="top" shrinkToFit="1"/>
    </xf>
    <xf numFmtId="41" fontId="9" fillId="5" borderId="17" xfId="1" applyFont="1" applyFill="1" applyBorder="1" applyAlignment="1">
      <alignment vertical="center" shrinkToFit="1"/>
    </xf>
    <xf numFmtId="41" fontId="9" fillId="0" borderId="14" xfId="1" applyFont="1" applyFill="1" applyBorder="1" applyAlignment="1">
      <alignment horizontal="center" vertical="top" shrinkToFit="1"/>
    </xf>
    <xf numFmtId="41" fontId="9" fillId="0" borderId="2" xfId="1" applyFont="1" applyFill="1" applyBorder="1" applyAlignment="1">
      <alignment horizontal="right" vertical="top" shrinkToFit="1"/>
    </xf>
    <xf numFmtId="41" fontId="9" fillId="0" borderId="1" xfId="1" applyFont="1" applyFill="1" applyBorder="1" applyAlignment="1">
      <alignment vertical="center" shrinkToFit="1"/>
    </xf>
    <xf numFmtId="41" fontId="9" fillId="0" borderId="17" xfId="1" applyFont="1" applyFill="1" applyBorder="1" applyAlignment="1">
      <alignment vertical="center" shrinkToFit="1"/>
    </xf>
    <xf numFmtId="41" fontId="9" fillId="0" borderId="14" xfId="1" applyFont="1" applyBorder="1" applyAlignment="1">
      <alignment horizontal="center" vertical="top" shrinkToFit="1"/>
    </xf>
    <xf numFmtId="41" fontId="11" fillId="7" borderId="23" xfId="1" applyFont="1" applyFill="1" applyBorder="1" applyAlignment="1">
      <alignment vertical="center" shrinkToFit="1"/>
    </xf>
    <xf numFmtId="41" fontId="11" fillId="7" borderId="22" xfId="1" applyFont="1" applyFill="1" applyBorder="1" applyAlignment="1">
      <alignment vertical="top" shrinkToFit="1"/>
    </xf>
    <xf numFmtId="41" fontId="11" fillId="7" borderId="31" xfId="1" applyFont="1" applyFill="1" applyBorder="1" applyAlignment="1">
      <alignment vertical="center" shrinkToFit="1"/>
    </xf>
    <xf numFmtId="41" fontId="12" fillId="0" borderId="2" xfId="1" applyFont="1" applyBorder="1" applyAlignment="1">
      <alignment vertical="center" shrinkToFit="1"/>
    </xf>
    <xf numFmtId="41" fontId="0" fillId="0" borderId="1" xfId="1" applyFont="1" applyBorder="1" applyAlignment="1">
      <alignment vertical="top" shrinkToFit="1"/>
    </xf>
    <xf numFmtId="41" fontId="0" fillId="0" borderId="3" xfId="1" applyFont="1" applyBorder="1" applyAlignment="1">
      <alignment vertical="top" shrinkToFit="1"/>
    </xf>
    <xf numFmtId="41" fontId="0" fillId="4" borderId="1" xfId="1" applyFont="1" applyFill="1" applyBorder="1" applyAlignment="1">
      <alignment vertical="top" shrinkToFit="1"/>
    </xf>
    <xf numFmtId="41" fontId="0" fillId="3" borderId="1" xfId="1" applyFont="1" applyFill="1" applyBorder="1" applyAlignment="1">
      <alignment vertical="top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vertical="center" shrinkToFit="1"/>
    </xf>
    <xf numFmtId="41" fontId="0" fillId="3" borderId="1" xfId="1" applyFont="1" applyFill="1" applyBorder="1" applyAlignment="1">
      <alignment vertical="top" shrinkToFit="1"/>
    </xf>
    <xf numFmtId="41" fontId="0" fillId="3" borderId="1" xfId="1" applyFont="1" applyFill="1" applyBorder="1" applyAlignment="1">
      <alignment vertical="center" shrinkToFit="1"/>
    </xf>
    <xf numFmtId="41" fontId="5" fillId="5" borderId="23" xfId="1" applyFont="1" applyFill="1" applyBorder="1" applyAlignment="1">
      <alignment vertical="top" shrinkToFit="1"/>
    </xf>
    <xf numFmtId="41" fontId="9" fillId="0" borderId="15" xfId="1" applyFont="1" applyBorder="1" applyAlignment="1">
      <alignment vertical="center" shrinkToFit="1"/>
    </xf>
    <xf numFmtId="41" fontId="9" fillId="0" borderId="2" xfId="1" applyFont="1" applyBorder="1" applyAlignment="1">
      <alignment vertical="top" shrinkToFit="1"/>
    </xf>
    <xf numFmtId="41" fontId="9" fillId="0" borderId="17" xfId="1" applyFont="1" applyBorder="1" applyAlignment="1">
      <alignment vertical="top" shrinkToFit="1"/>
    </xf>
    <xf numFmtId="41" fontId="12" fillId="0" borderId="2" xfId="1" applyFont="1" applyBorder="1" applyAlignment="1">
      <alignment vertical="top" shrinkToFit="1"/>
    </xf>
    <xf numFmtId="41" fontId="12" fillId="0" borderId="2" xfId="1" applyFont="1" applyBorder="1" applyAlignment="1">
      <alignment horizontal="center" vertical="top" shrinkToFit="1"/>
    </xf>
    <xf numFmtId="41" fontId="12" fillId="0" borderId="1" xfId="1" applyFont="1" applyBorder="1" applyAlignment="1">
      <alignment vertical="top" shrinkToFit="1"/>
    </xf>
    <xf numFmtId="41" fontId="12" fillId="0" borderId="1" xfId="1" applyFont="1" applyBorder="1" applyAlignment="1">
      <alignment horizontal="center" vertical="top" shrinkToFit="1"/>
    </xf>
    <xf numFmtId="176" fontId="0" fillId="0" borderId="9" xfId="0" applyNumberForma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41" fontId="0" fillId="0" borderId="9" xfId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176" fontId="0" fillId="0" borderId="2" xfId="0" applyNumberFormat="1" applyBorder="1" applyAlignment="1">
      <alignment vertical="center" shrinkToFit="1"/>
    </xf>
    <xf numFmtId="41" fontId="0" fillId="8" borderId="1" xfId="1" applyFont="1" applyFill="1" applyBorder="1" applyAlignment="1">
      <alignment vertical="top" shrinkToFit="1"/>
    </xf>
    <xf numFmtId="41" fontId="0" fillId="9" borderId="1" xfId="1" applyFont="1" applyFill="1" applyBorder="1" applyAlignment="1">
      <alignment vertical="top" shrinkToFit="1"/>
    </xf>
    <xf numFmtId="41" fontId="0" fillId="10" borderId="1" xfId="1" applyFont="1" applyFill="1" applyBorder="1" applyAlignment="1">
      <alignment vertical="top" shrinkToFit="1"/>
    </xf>
    <xf numFmtId="0" fontId="0" fillId="6" borderId="3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 shrinkToFit="1"/>
    </xf>
    <xf numFmtId="0" fontId="0" fillId="0" borderId="4" xfId="0" applyFill="1" applyBorder="1" applyAlignment="1">
      <alignment vertical="top" shrinkToFit="1"/>
    </xf>
    <xf numFmtId="0" fontId="0" fillId="0" borderId="2" xfId="0" applyFill="1" applyBorder="1" applyAlignment="1">
      <alignment vertical="top" shrinkToFit="1"/>
    </xf>
    <xf numFmtId="0" fontId="0" fillId="0" borderId="3" xfId="0" applyFill="1" applyBorder="1" applyAlignment="1">
      <alignment vertical="top" shrinkToFit="1"/>
    </xf>
    <xf numFmtId="41" fontId="12" fillId="0" borderId="4" xfId="1" applyFont="1" applyBorder="1" applyAlignment="1">
      <alignment vertical="top" shrinkToFit="1"/>
    </xf>
    <xf numFmtId="41" fontId="12" fillId="0" borderId="3" xfId="1" applyFont="1" applyBorder="1" applyAlignment="1">
      <alignment vertical="top" shrinkToFi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0" fillId="0" borderId="13" xfId="1" applyNumberFormat="1" applyFont="1" applyBorder="1" applyAlignment="1">
      <alignment vertical="center" shrinkToFit="1"/>
    </xf>
    <xf numFmtId="0" fontId="0" fillId="0" borderId="2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40" xfId="1" applyNumberFormat="1" applyFont="1" applyFill="1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41" fontId="9" fillId="0" borderId="2" xfId="1" applyFont="1" applyBorder="1" applyAlignment="1">
      <alignment horizontal="center" vertical="top" shrinkToFit="1"/>
    </xf>
    <xf numFmtId="41" fontId="9" fillId="0" borderId="17" xfId="1" applyFont="1" applyBorder="1" applyAlignment="1">
      <alignment horizontal="center" vertical="top" shrinkToFit="1"/>
    </xf>
    <xf numFmtId="0" fontId="9" fillId="2" borderId="1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41" fontId="12" fillId="0" borderId="4" xfId="1" applyFont="1" applyBorder="1" applyAlignment="1">
      <alignment horizontal="left" vertical="top" shrinkToFit="1"/>
    </xf>
    <xf numFmtId="41" fontId="12" fillId="0" borderId="3" xfId="1" applyFont="1" applyBorder="1" applyAlignment="1">
      <alignment horizontal="left" vertical="top" shrinkToFit="1"/>
    </xf>
    <xf numFmtId="41" fontId="9" fillId="0" borderId="1" xfId="1" applyFont="1" applyBorder="1" applyAlignment="1">
      <alignment horizontal="center" vertical="top" shrinkToFit="1"/>
    </xf>
    <xf numFmtId="49" fontId="9" fillId="0" borderId="1" xfId="1" applyNumberFormat="1" applyFont="1" applyBorder="1" applyAlignment="1">
      <alignment vertical="top" shrinkToFit="1"/>
    </xf>
    <xf numFmtId="41" fontId="12" fillId="0" borderId="1" xfId="1" applyFont="1" applyBorder="1">
      <alignment vertical="center"/>
    </xf>
    <xf numFmtId="176" fontId="0" fillId="0" borderId="44" xfId="1" applyNumberFormat="1" applyFont="1" applyBorder="1" applyAlignment="1">
      <alignment vertical="center" shrinkToFit="1"/>
    </xf>
    <xf numFmtId="0" fontId="0" fillId="0" borderId="6" xfId="0" applyBorder="1" applyAlignment="1">
      <alignment horizontal="center" vertical="center" wrapText="1"/>
    </xf>
    <xf numFmtId="176" fontId="0" fillId="0" borderId="40" xfId="1" applyNumberFormat="1" applyFont="1" applyBorder="1" applyAlignment="1">
      <alignment vertical="center" shrinkToFit="1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176" fontId="0" fillId="0" borderId="42" xfId="1" applyNumberFormat="1" applyFont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5" xfId="1" applyNumberFormat="1" applyFont="1" applyFill="1" applyBorder="1" applyAlignment="1">
      <alignment vertical="center" shrinkToFit="1"/>
    </xf>
    <xf numFmtId="176" fontId="5" fillId="0" borderId="48" xfId="0" applyNumberFormat="1" applyFont="1" applyBorder="1">
      <alignment vertical="center"/>
    </xf>
    <xf numFmtId="176" fontId="5" fillId="0" borderId="47" xfId="0" applyNumberFormat="1" applyFont="1" applyBorder="1">
      <alignment vertical="center"/>
    </xf>
    <xf numFmtId="0" fontId="12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top"/>
    </xf>
    <xf numFmtId="0" fontId="0" fillId="0" borderId="5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1" fontId="0" fillId="0" borderId="15" xfId="1" applyFont="1" applyBorder="1" applyAlignment="1">
      <alignment vertical="top" shrinkToFit="1"/>
    </xf>
    <xf numFmtId="41" fontId="0" fillId="4" borderId="15" xfId="1" applyFont="1" applyFill="1" applyBorder="1" applyAlignment="1">
      <alignment vertical="top" shrinkToFit="1"/>
    </xf>
    <xf numFmtId="41" fontId="0" fillId="3" borderId="15" xfId="1" applyFont="1" applyFill="1" applyBorder="1" applyAlignment="1">
      <alignment vertical="top"/>
    </xf>
    <xf numFmtId="41" fontId="6" fillId="0" borderId="15" xfId="1" applyFont="1" applyFill="1" applyBorder="1" applyAlignment="1">
      <alignment vertical="top"/>
    </xf>
    <xf numFmtId="41" fontId="0" fillId="0" borderId="15" xfId="1" applyFont="1" applyBorder="1" applyAlignment="1">
      <alignment vertical="center" shrinkToFit="1"/>
    </xf>
    <xf numFmtId="41" fontId="0" fillId="3" borderId="15" xfId="1" applyFont="1" applyFill="1" applyBorder="1" applyAlignment="1">
      <alignment vertical="top" shrinkToFit="1"/>
    </xf>
    <xf numFmtId="41" fontId="0" fillId="3" borderId="15" xfId="1" applyFont="1" applyFill="1" applyBorder="1" applyAlignment="1">
      <alignment vertical="center" shrinkToFit="1"/>
    </xf>
    <xf numFmtId="41" fontId="0" fillId="6" borderId="15" xfId="1" applyFont="1" applyFill="1" applyBorder="1" applyAlignment="1">
      <alignment vertical="center" shrinkToFit="1"/>
    </xf>
    <xf numFmtId="41" fontId="5" fillId="5" borderId="40" xfId="1" applyFont="1" applyFill="1" applyBorder="1" applyAlignment="1">
      <alignment vertical="top" shrinkToFit="1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center" vertical="center" wrapText="1"/>
    </xf>
    <xf numFmtId="176" fontId="0" fillId="0" borderId="43" xfId="1" applyNumberFormat="1" applyFont="1" applyBorder="1" applyAlignment="1">
      <alignment vertical="center" shrinkToFit="1"/>
    </xf>
    <xf numFmtId="0" fontId="0" fillId="0" borderId="4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76" fontId="0" fillId="0" borderId="28" xfId="1" applyNumberFormat="1" applyFont="1" applyBorder="1" applyAlignment="1">
      <alignment horizontal="center" vertical="center" shrinkToFit="1"/>
    </xf>
    <xf numFmtId="176" fontId="0" fillId="0" borderId="43" xfId="1" applyNumberFormat="1" applyFont="1" applyBorder="1" applyAlignment="1">
      <alignment horizontal="center" vertical="center" shrinkToFit="1"/>
    </xf>
    <xf numFmtId="176" fontId="0" fillId="0" borderId="47" xfId="1" applyNumberFormat="1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76" fontId="0" fillId="0" borderId="45" xfId="1" applyNumberFormat="1" applyFont="1" applyBorder="1" applyAlignment="1">
      <alignment horizontal="center" vertical="center" shrinkToFit="1"/>
    </xf>
    <xf numFmtId="176" fontId="0" fillId="0" borderId="35" xfId="1" applyNumberFormat="1" applyFont="1" applyBorder="1" applyAlignment="1">
      <alignment horizontal="center" vertical="center" shrinkToFit="1"/>
    </xf>
    <xf numFmtId="176" fontId="0" fillId="0" borderId="48" xfId="1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5" xfId="1" applyNumberFormat="1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wrapText="1"/>
    </xf>
    <xf numFmtId="176" fontId="0" fillId="0" borderId="42" xfId="1" applyNumberFormat="1" applyFont="1" applyBorder="1" applyAlignment="1">
      <alignment horizontal="center" vertical="center" shrinkToFit="1"/>
    </xf>
    <xf numFmtId="176" fontId="0" fillId="0" borderId="44" xfId="1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top" shrinkToFit="1"/>
    </xf>
    <xf numFmtId="0" fontId="9" fillId="0" borderId="2" xfId="0" applyFont="1" applyBorder="1" applyAlignment="1">
      <alignment horizontal="center" vertical="top" shrinkToFit="1"/>
    </xf>
    <xf numFmtId="0" fontId="9" fillId="0" borderId="17" xfId="0" applyFont="1" applyBorder="1" applyAlignment="1">
      <alignment horizontal="center" vertical="top" shrinkToFit="1"/>
    </xf>
    <xf numFmtId="41" fontId="9" fillId="0" borderId="5" xfId="1" applyFont="1" applyBorder="1" applyAlignment="1">
      <alignment horizontal="left" vertical="top" shrinkToFit="1"/>
    </xf>
    <xf numFmtId="41" fontId="9" fillId="0" borderId="7" xfId="1" applyFont="1" applyBorder="1" applyAlignment="1">
      <alignment horizontal="left" vertical="top" shrinkToFit="1"/>
    </xf>
    <xf numFmtId="41" fontId="9" fillId="0" borderId="6" xfId="1" applyFont="1" applyBorder="1" applyAlignment="1">
      <alignment horizontal="left" vertical="top" shrinkToFit="1"/>
    </xf>
    <xf numFmtId="41" fontId="9" fillId="0" borderId="5" xfId="1" applyFont="1" applyBorder="1" applyAlignment="1">
      <alignment horizontal="center" vertical="top" shrinkToFit="1"/>
    </xf>
    <xf numFmtId="41" fontId="9" fillId="0" borderId="7" xfId="1" applyFont="1" applyBorder="1" applyAlignment="1">
      <alignment horizontal="center" vertical="top" shrinkToFit="1"/>
    </xf>
    <xf numFmtId="41" fontId="9" fillId="0" borderId="6" xfId="1" applyFont="1" applyBorder="1" applyAlignment="1">
      <alignment horizontal="center" vertical="top" shrinkToFit="1"/>
    </xf>
    <xf numFmtId="41" fontId="12" fillId="0" borderId="5" xfId="1" applyFont="1" applyBorder="1" applyAlignment="1">
      <alignment horizontal="left" vertical="top" shrinkToFit="1"/>
    </xf>
    <xf numFmtId="41" fontId="12" fillId="0" borderId="7" xfId="1" applyFont="1" applyBorder="1" applyAlignment="1">
      <alignment horizontal="left" vertical="top" shrinkToFit="1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0" borderId="16" xfId="1" applyFont="1" applyBorder="1" applyAlignment="1">
      <alignment horizontal="center" vertical="top" shrinkToFit="1"/>
    </xf>
    <xf numFmtId="41" fontId="9" fillId="0" borderId="18" xfId="1" applyFont="1" applyBorder="1" applyAlignment="1">
      <alignment horizontal="center" vertical="top" shrinkToFit="1"/>
    </xf>
    <xf numFmtId="41" fontId="9" fillId="0" borderId="19" xfId="1" applyFont="1" applyBorder="1" applyAlignment="1">
      <alignment horizontal="center" vertical="top" shrinkToFit="1"/>
    </xf>
    <xf numFmtId="49" fontId="9" fillId="0" borderId="5" xfId="1" applyNumberFormat="1" applyFont="1" applyBorder="1" applyAlignment="1">
      <alignment horizontal="left" vertical="top" shrinkToFit="1"/>
    </xf>
    <xf numFmtId="49" fontId="9" fillId="0" borderId="7" xfId="1" applyNumberFormat="1" applyFont="1" applyBorder="1" applyAlignment="1">
      <alignment horizontal="left" vertical="top" shrinkToFit="1"/>
    </xf>
    <xf numFmtId="49" fontId="9" fillId="0" borderId="6" xfId="1" applyNumberFormat="1" applyFont="1" applyBorder="1" applyAlignment="1">
      <alignment horizontal="left" vertical="top" shrinkToFit="1"/>
    </xf>
    <xf numFmtId="41" fontId="9" fillId="5" borderId="20" xfId="1" applyFont="1" applyFill="1" applyBorder="1" applyAlignment="1">
      <alignment horizontal="center" vertical="top" shrinkToFit="1"/>
    </xf>
    <xf numFmtId="41" fontId="9" fillId="5" borderId="2" xfId="1" applyFont="1" applyFill="1" applyBorder="1" applyAlignment="1">
      <alignment horizontal="center" vertical="top" shrinkToFit="1"/>
    </xf>
    <xf numFmtId="41" fontId="9" fillId="5" borderId="3" xfId="1" applyFont="1" applyFill="1" applyBorder="1" applyAlignment="1">
      <alignment horizontal="center" vertical="top" shrinkToFit="1"/>
    </xf>
    <xf numFmtId="49" fontId="9" fillId="0" borderId="4" xfId="1" applyNumberFormat="1" applyFont="1" applyBorder="1" applyAlignment="1">
      <alignment horizontal="left" vertical="top" shrinkToFit="1"/>
    </xf>
    <xf numFmtId="49" fontId="9" fillId="0" borderId="3" xfId="1" applyNumberFormat="1" applyFont="1" applyBorder="1" applyAlignment="1">
      <alignment horizontal="left" vertical="top" shrinkToFit="1"/>
    </xf>
    <xf numFmtId="41" fontId="9" fillId="0" borderId="4" xfId="1" applyFont="1" applyBorder="1" applyAlignment="1">
      <alignment horizontal="left" vertical="top" shrinkToFit="1"/>
    </xf>
    <xf numFmtId="41" fontId="9" fillId="0" borderId="3" xfId="1" applyFont="1" applyBorder="1" applyAlignment="1">
      <alignment horizontal="left" vertical="top" shrinkToFit="1"/>
    </xf>
    <xf numFmtId="41" fontId="12" fillId="0" borderId="4" xfId="1" applyFont="1" applyBorder="1" applyAlignment="1">
      <alignment horizontal="left" vertical="top" shrinkToFit="1"/>
    </xf>
    <xf numFmtId="41" fontId="12" fillId="0" borderId="3" xfId="1" applyFont="1" applyBorder="1" applyAlignment="1">
      <alignment horizontal="left" vertical="top" shrinkToFit="1"/>
    </xf>
    <xf numFmtId="41" fontId="9" fillId="0" borderId="4" xfId="1" applyFont="1" applyBorder="1" applyAlignment="1">
      <alignment horizontal="center" vertical="top" shrinkToFit="1"/>
    </xf>
    <xf numFmtId="41" fontId="9" fillId="0" borderId="2" xfId="1" applyFont="1" applyBorder="1" applyAlignment="1">
      <alignment horizontal="center" vertical="top" shrinkToFit="1"/>
    </xf>
    <xf numFmtId="41" fontId="9" fillId="0" borderId="17" xfId="1" applyFont="1" applyBorder="1" applyAlignment="1">
      <alignment horizontal="center" vertical="top" shrinkToFit="1"/>
    </xf>
    <xf numFmtId="41" fontId="9" fillId="0" borderId="4" xfId="1" applyFont="1" applyFill="1" applyBorder="1" applyAlignment="1">
      <alignment horizontal="center" vertical="top" shrinkToFit="1"/>
    </xf>
    <xf numFmtId="41" fontId="9" fillId="0" borderId="2" xfId="1" applyFont="1" applyFill="1" applyBorder="1" applyAlignment="1">
      <alignment horizontal="center" vertical="top" shrinkToFit="1"/>
    </xf>
    <xf numFmtId="41" fontId="9" fillId="0" borderId="17" xfId="1" applyFont="1" applyFill="1" applyBorder="1" applyAlignment="1">
      <alignment horizontal="center" vertical="top" shrinkToFit="1"/>
    </xf>
    <xf numFmtId="49" fontId="11" fillId="7" borderId="21" xfId="1" applyNumberFormat="1" applyFont="1" applyFill="1" applyBorder="1" applyAlignment="1">
      <alignment horizontal="center" vertical="top" shrinkToFit="1"/>
    </xf>
    <xf numFmtId="49" fontId="11" fillId="7" borderId="22" xfId="1" applyNumberFormat="1" applyFont="1" applyFill="1" applyBorder="1" applyAlignment="1">
      <alignment horizontal="center" vertical="top" shrinkToFit="1"/>
    </xf>
    <xf numFmtId="49" fontId="11" fillId="7" borderId="24" xfId="1" applyNumberFormat="1" applyFont="1" applyFill="1" applyBorder="1" applyAlignment="1">
      <alignment horizontal="center" vertical="top" shrinkToFit="1"/>
    </xf>
    <xf numFmtId="49" fontId="9" fillId="3" borderId="4" xfId="1" applyNumberFormat="1" applyFont="1" applyFill="1" applyBorder="1" applyAlignment="1">
      <alignment horizontal="center" vertical="top" shrinkToFit="1"/>
    </xf>
    <xf numFmtId="49" fontId="9" fillId="3" borderId="2" xfId="1" applyNumberFormat="1" applyFont="1" applyFill="1" applyBorder="1" applyAlignment="1">
      <alignment horizontal="center" vertical="top" shrinkToFit="1"/>
    </xf>
    <xf numFmtId="41" fontId="9" fillId="3" borderId="4" xfId="1" applyFont="1" applyFill="1" applyBorder="1" applyAlignment="1">
      <alignment horizontal="center" vertical="top" shrinkToFit="1"/>
    </xf>
    <xf numFmtId="41" fontId="9" fillId="3" borderId="2" xfId="1" applyFont="1" applyFill="1" applyBorder="1" applyAlignment="1">
      <alignment horizontal="center" vertical="top" shrinkToFit="1"/>
    </xf>
    <xf numFmtId="41" fontId="9" fillId="3" borderId="3" xfId="1" applyFont="1" applyFill="1" applyBorder="1" applyAlignment="1">
      <alignment horizontal="center" vertical="top" shrinkToFit="1"/>
    </xf>
    <xf numFmtId="41" fontId="9" fillId="0" borderId="1" xfId="1" applyFont="1" applyBorder="1" applyAlignment="1">
      <alignment horizontal="left" vertical="top" shrinkToFit="1"/>
    </xf>
    <xf numFmtId="41" fontId="9" fillId="0" borderId="32" xfId="1" applyFont="1" applyBorder="1" applyAlignment="1">
      <alignment horizontal="center" vertical="top" shrinkToFit="1"/>
    </xf>
    <xf numFmtId="41" fontId="9" fillId="0" borderId="33" xfId="1" applyFont="1" applyBorder="1" applyAlignment="1">
      <alignment horizontal="center" vertical="top" shrinkToFit="1"/>
    </xf>
    <xf numFmtId="41" fontId="9" fillId="0" borderId="34" xfId="1" applyFont="1" applyBorder="1" applyAlignment="1">
      <alignment horizontal="center" vertical="top" shrinkToFit="1"/>
    </xf>
    <xf numFmtId="41" fontId="9" fillId="0" borderId="1" xfId="1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0" fontId="8" fillId="2" borderId="27" xfId="0" applyFont="1" applyFill="1" applyBorder="1" applyAlignment="1">
      <alignment horizontal="center" vertical="top"/>
    </xf>
    <xf numFmtId="0" fontId="7" fillId="2" borderId="26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 wrapText="1" shrinkToFit="1"/>
    </xf>
    <xf numFmtId="0" fontId="0" fillId="2" borderId="1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5" fillId="4" borderId="14" xfId="0" applyFont="1" applyFill="1" applyBorder="1" applyAlignment="1">
      <alignment horizontal="right" vertical="top" shrinkToFit="1"/>
    </xf>
    <xf numFmtId="0" fontId="5" fillId="4" borderId="1" xfId="0" applyFont="1" applyFill="1" applyBorder="1" applyAlignment="1">
      <alignment horizontal="right" vertical="top" shrinkToFit="1"/>
    </xf>
    <xf numFmtId="0" fontId="0" fillId="0" borderId="16" xfId="0" applyBorder="1" applyAlignment="1">
      <alignment horizontal="left" vertical="top" wrapText="1" shrinkToFit="1"/>
    </xf>
    <xf numFmtId="0" fontId="0" fillId="0" borderId="18" xfId="0" applyBorder="1" applyAlignment="1">
      <alignment horizontal="left" vertical="top" wrapText="1" shrinkToFit="1"/>
    </xf>
    <xf numFmtId="0" fontId="5" fillId="5" borderId="21" xfId="0" applyFont="1" applyFill="1" applyBorder="1" applyAlignment="1">
      <alignment horizontal="right" vertical="top"/>
    </xf>
    <xf numFmtId="0" fontId="5" fillId="5" borderId="22" xfId="0" applyFont="1" applyFill="1" applyBorder="1" applyAlignment="1">
      <alignment horizontal="right" vertical="top"/>
    </xf>
    <xf numFmtId="0" fontId="5" fillId="5" borderId="24" xfId="0" applyFont="1" applyFill="1" applyBorder="1" applyAlignment="1">
      <alignment horizontal="right" vertical="top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5" xfId="0" applyBorder="1" applyAlignment="1">
      <alignment horizontal="left" vertical="top" shrinkToFit="1"/>
    </xf>
    <xf numFmtId="0" fontId="0" fillId="0" borderId="6" xfId="0" applyBorder="1" applyAlignment="1">
      <alignment horizontal="left" vertical="top" shrinkToFit="1"/>
    </xf>
    <xf numFmtId="0" fontId="0" fillId="3" borderId="8" xfId="0" applyFill="1" applyBorder="1" applyAlignment="1">
      <alignment horizontal="right" vertical="top" shrinkToFit="1"/>
    </xf>
    <xf numFmtId="0" fontId="0" fillId="3" borderId="9" xfId="0" applyFill="1" applyBorder="1" applyAlignment="1">
      <alignment horizontal="right" vertical="top" shrinkToFit="1"/>
    </xf>
    <xf numFmtId="0" fontId="0" fillId="3" borderId="10" xfId="0" applyFill="1" applyBorder="1" applyAlignment="1">
      <alignment horizontal="right" vertical="top" shrinkToFit="1"/>
    </xf>
    <xf numFmtId="0" fontId="0" fillId="3" borderId="4" xfId="0" applyFill="1" applyBorder="1" applyAlignment="1">
      <alignment horizontal="right" vertical="top" shrinkToFit="1"/>
    </xf>
    <xf numFmtId="0" fontId="0" fillId="3" borderId="3" xfId="0" applyFill="1" applyBorder="1" applyAlignment="1">
      <alignment horizontal="right" vertical="top" shrinkToFit="1"/>
    </xf>
    <xf numFmtId="0" fontId="0" fillId="0" borderId="8" xfId="0" applyBorder="1" applyAlignment="1">
      <alignment horizontal="center" vertical="top" shrinkToFit="1"/>
    </xf>
    <xf numFmtId="0" fontId="0" fillId="0" borderId="35" xfId="0" applyBorder="1" applyAlignment="1">
      <alignment horizontal="center" vertical="top" shrinkToFit="1"/>
    </xf>
    <xf numFmtId="0" fontId="0" fillId="0" borderId="36" xfId="0" applyBorder="1" applyAlignment="1">
      <alignment horizontal="center" vertical="top" shrinkToFit="1"/>
    </xf>
    <xf numFmtId="0" fontId="0" fillId="0" borderId="19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3" borderId="2" xfId="0" applyFill="1" applyBorder="1" applyAlignment="1">
      <alignment horizontal="right" vertical="top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H4" sqref="H4"/>
    </sheetView>
  </sheetViews>
  <sheetFormatPr defaultRowHeight="16.5"/>
  <cols>
    <col min="1" max="1" width="17.5" customWidth="1"/>
    <col min="2" max="2" width="16.375" customWidth="1"/>
    <col min="3" max="3" width="17.25" customWidth="1"/>
    <col min="4" max="4" width="30.75" customWidth="1"/>
    <col min="5" max="5" width="17.25" customWidth="1"/>
    <col min="6" max="6" width="14.25" bestFit="1" customWidth="1"/>
    <col min="7" max="7" width="10.5" bestFit="1" customWidth="1"/>
  </cols>
  <sheetData>
    <row r="1" spans="1:6" ht="40.5" customHeight="1">
      <c r="A1" s="166" t="s">
        <v>190</v>
      </c>
      <c r="B1" s="166"/>
      <c r="C1" s="166"/>
      <c r="D1" s="166"/>
      <c r="E1" s="166"/>
    </row>
    <row r="2" spans="1:6" ht="18" customHeight="1" thickBot="1">
      <c r="E2" s="139"/>
    </row>
    <row r="3" spans="1:6" ht="43.5" customHeight="1" thickBot="1">
      <c r="A3" s="42" t="s">
        <v>63</v>
      </c>
      <c r="B3" s="107" t="s">
        <v>170</v>
      </c>
      <c r="C3" s="42" t="s">
        <v>64</v>
      </c>
      <c r="D3" s="108" t="s">
        <v>65</v>
      </c>
      <c r="E3" s="109" t="s">
        <v>85</v>
      </c>
    </row>
    <row r="4" spans="1:6" ht="35.25" customHeight="1">
      <c r="A4" s="169" t="s">
        <v>154</v>
      </c>
      <c r="B4" s="172">
        <v>1600136</v>
      </c>
      <c r="C4" s="114" t="s">
        <v>174</v>
      </c>
      <c r="D4" s="125" t="s">
        <v>171</v>
      </c>
      <c r="E4" s="110">
        <v>53896</v>
      </c>
    </row>
    <row r="5" spans="1:6" ht="35.25" customHeight="1">
      <c r="A5" s="170"/>
      <c r="B5" s="173"/>
      <c r="C5" s="39" t="s">
        <v>173</v>
      </c>
      <c r="D5" s="125" t="s">
        <v>172</v>
      </c>
      <c r="E5" s="124">
        <v>36354</v>
      </c>
    </row>
    <row r="6" spans="1:6" ht="35.25" customHeight="1">
      <c r="A6" s="170"/>
      <c r="B6" s="173"/>
      <c r="C6" s="39" t="s">
        <v>177</v>
      </c>
      <c r="D6" s="125" t="s">
        <v>178</v>
      </c>
      <c r="E6" s="124">
        <v>491929</v>
      </c>
    </row>
    <row r="7" spans="1:6" ht="35.25" customHeight="1">
      <c r="A7" s="170"/>
      <c r="B7" s="173"/>
      <c r="C7" s="39" t="s">
        <v>175</v>
      </c>
      <c r="D7" s="125" t="s">
        <v>176</v>
      </c>
      <c r="E7" s="124">
        <v>-62000</v>
      </c>
    </row>
    <row r="8" spans="1:6" ht="35.25" customHeight="1">
      <c r="A8" s="170"/>
      <c r="B8" s="173"/>
      <c r="C8" s="158" t="s">
        <v>160</v>
      </c>
      <c r="D8" s="129" t="s">
        <v>155</v>
      </c>
      <c r="E8" s="40">
        <v>89586</v>
      </c>
    </row>
    <row r="9" spans="1:6" ht="35.25" customHeight="1">
      <c r="A9" s="170"/>
      <c r="B9" s="173"/>
      <c r="C9" s="159"/>
      <c r="D9" s="129" t="s">
        <v>156</v>
      </c>
      <c r="E9" s="40">
        <v>17235</v>
      </c>
    </row>
    <row r="10" spans="1:6" ht="35.25" customHeight="1">
      <c r="A10" s="170"/>
      <c r="B10" s="173"/>
      <c r="C10" s="159"/>
      <c r="D10" s="129" t="s">
        <v>150</v>
      </c>
      <c r="E10" s="40">
        <v>537000</v>
      </c>
    </row>
    <row r="11" spans="1:6" ht="35.25" customHeight="1">
      <c r="A11" s="170"/>
      <c r="B11" s="173"/>
      <c r="C11" s="159"/>
      <c r="D11" s="129" t="s">
        <v>159</v>
      </c>
      <c r="E11" s="40">
        <v>170000</v>
      </c>
    </row>
    <row r="12" spans="1:6" ht="35.25" customHeight="1">
      <c r="A12" s="170"/>
      <c r="B12" s="173"/>
      <c r="C12" s="158" t="s">
        <v>162</v>
      </c>
      <c r="D12" s="129" t="s">
        <v>157</v>
      </c>
      <c r="E12" s="40">
        <v>199559</v>
      </c>
    </row>
    <row r="13" spans="1:6" ht="35.25" customHeight="1" thickBot="1">
      <c r="A13" s="171"/>
      <c r="B13" s="174"/>
      <c r="C13" s="160"/>
      <c r="D13" s="111" t="s">
        <v>158</v>
      </c>
      <c r="E13" s="126">
        <v>66577</v>
      </c>
      <c r="F13" s="14"/>
    </row>
    <row r="14" spans="1:6" ht="35.25" customHeight="1" thickBot="1">
      <c r="A14" s="127" t="s">
        <v>132</v>
      </c>
      <c r="B14" s="133">
        <v>25309214</v>
      </c>
      <c r="C14" s="112" t="s">
        <v>165</v>
      </c>
      <c r="D14" s="111" t="s">
        <v>75</v>
      </c>
      <c r="E14" s="113">
        <v>25309214</v>
      </c>
      <c r="F14" s="14"/>
    </row>
    <row r="15" spans="1:6" ht="35.25" customHeight="1">
      <c r="A15" s="143" t="s">
        <v>187</v>
      </c>
      <c r="B15" s="110">
        <v>-408077</v>
      </c>
      <c r="C15" s="141" t="s">
        <v>57</v>
      </c>
      <c r="D15" s="130" t="s">
        <v>164</v>
      </c>
      <c r="E15" s="110">
        <v>-408077</v>
      </c>
    </row>
    <row r="16" spans="1:6" ht="35.25" customHeight="1" thickBot="1">
      <c r="A16" s="154" t="s">
        <v>188</v>
      </c>
      <c r="B16" s="155">
        <v>-1696271</v>
      </c>
      <c r="C16" s="142" t="s">
        <v>185</v>
      </c>
      <c r="D16" s="131" t="s">
        <v>100</v>
      </c>
      <c r="E16" s="126">
        <v>-1696271</v>
      </c>
    </row>
    <row r="17" spans="1:7" ht="35.25" customHeight="1">
      <c r="A17" s="169" t="s">
        <v>179</v>
      </c>
      <c r="B17" s="180">
        <v>15955</v>
      </c>
      <c r="C17" s="175" t="s">
        <v>70</v>
      </c>
      <c r="D17" s="132" t="s">
        <v>180</v>
      </c>
      <c r="E17" s="133">
        <v>221947</v>
      </c>
      <c r="F17" s="14"/>
    </row>
    <row r="18" spans="1:7" ht="35.25" customHeight="1">
      <c r="A18" s="170"/>
      <c r="B18" s="162"/>
      <c r="C18" s="176"/>
      <c r="D18" s="128" t="s">
        <v>181</v>
      </c>
      <c r="E18" s="40">
        <v>70295</v>
      </c>
      <c r="F18" s="14"/>
    </row>
    <row r="19" spans="1:7" ht="35.25" customHeight="1">
      <c r="A19" s="179"/>
      <c r="B19" s="181"/>
      <c r="C19" s="128" t="s">
        <v>69</v>
      </c>
      <c r="D19" s="125" t="s">
        <v>189</v>
      </c>
      <c r="E19" s="124">
        <v>107513</v>
      </c>
      <c r="F19" s="14"/>
    </row>
    <row r="20" spans="1:7" ht="35.25" customHeight="1">
      <c r="A20" s="177" t="s">
        <v>161</v>
      </c>
      <c r="B20" s="178">
        <v>12500</v>
      </c>
      <c r="C20" s="156" t="s">
        <v>175</v>
      </c>
      <c r="D20" s="129" t="s">
        <v>184</v>
      </c>
      <c r="E20" s="135">
        <v>199000</v>
      </c>
      <c r="F20" s="14"/>
    </row>
    <row r="21" spans="1:7" ht="35.25" customHeight="1">
      <c r="A21" s="177"/>
      <c r="B21" s="178"/>
      <c r="C21" s="167" t="s">
        <v>167</v>
      </c>
      <c r="D21" s="38" t="s">
        <v>166</v>
      </c>
      <c r="E21" s="41">
        <v>11000</v>
      </c>
    </row>
    <row r="22" spans="1:7" ht="35.25" customHeight="1">
      <c r="A22" s="158" t="s">
        <v>163</v>
      </c>
      <c r="B22" s="161">
        <v>34912</v>
      </c>
      <c r="C22" s="168"/>
      <c r="D22" s="38" t="s">
        <v>153</v>
      </c>
      <c r="E22" s="41">
        <v>5000</v>
      </c>
    </row>
    <row r="23" spans="1:7" ht="35.25" customHeight="1">
      <c r="A23" s="159"/>
      <c r="B23" s="162"/>
      <c r="C23" s="156" t="s">
        <v>182</v>
      </c>
      <c r="D23" s="134" t="s">
        <v>183</v>
      </c>
      <c r="E23" s="135">
        <v>-538067</v>
      </c>
      <c r="G23" s="14"/>
    </row>
    <row r="24" spans="1:7" ht="35.25" customHeight="1" thickBot="1">
      <c r="A24" s="160"/>
      <c r="B24" s="163"/>
      <c r="C24" s="157" t="s">
        <v>57</v>
      </c>
      <c r="D24" s="111" t="s">
        <v>164</v>
      </c>
      <c r="E24" s="113">
        <v>-13321</v>
      </c>
      <c r="G24" s="14"/>
    </row>
    <row r="25" spans="1:7" ht="51.75" customHeight="1" thickBot="1">
      <c r="A25" s="138" t="s">
        <v>186</v>
      </c>
      <c r="B25" s="136">
        <f>SUM(B4:B22)</f>
        <v>24868369</v>
      </c>
      <c r="C25" s="164" t="s">
        <v>186</v>
      </c>
      <c r="D25" s="165"/>
      <c r="E25" s="137">
        <f>SUM(E4:E24)</f>
        <v>24868369</v>
      </c>
    </row>
    <row r="29" spans="1:7">
      <c r="D29" s="14"/>
    </row>
  </sheetData>
  <mergeCells count="14">
    <mergeCell ref="A22:A24"/>
    <mergeCell ref="B22:B24"/>
    <mergeCell ref="C25:D25"/>
    <mergeCell ref="A1:E1"/>
    <mergeCell ref="C8:C11"/>
    <mergeCell ref="C21:C22"/>
    <mergeCell ref="C12:C13"/>
    <mergeCell ref="A4:A13"/>
    <mergeCell ref="B4:B13"/>
    <mergeCell ref="C17:C18"/>
    <mergeCell ref="A20:A21"/>
    <mergeCell ref="B20:B21"/>
    <mergeCell ref="A17:A19"/>
    <mergeCell ref="B17:B19"/>
  </mergeCells>
  <phoneticPr fontId="2" type="noConversion"/>
  <pageMargins left="0.74803149606299213" right="0.27559055118110237" top="0.89" bottom="0.2800000000000000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S56"/>
  <sheetViews>
    <sheetView view="pageBreakPreview" zoomScaleNormal="85" zoomScaleSheetLayoutView="100" zoomScalePageLayoutView="94" workbookViewId="0">
      <pane ySplit="2" topLeftCell="A3" activePane="bottomLeft" state="frozen"/>
      <selection pane="bottomLeft" activeCell="S14" sqref="S14"/>
    </sheetView>
  </sheetViews>
  <sheetFormatPr defaultRowHeight="16.5"/>
  <cols>
    <col min="1" max="1" width="15.625" style="18" customWidth="1"/>
    <col min="2" max="2" width="17.75" style="5" customWidth="1"/>
    <col min="3" max="3" width="16" style="5" customWidth="1"/>
    <col min="4" max="4" width="8.5" style="5" customWidth="1"/>
    <col min="5" max="5" width="18" style="5" customWidth="1"/>
    <col min="6" max="6" width="14.5" style="13" customWidth="1"/>
    <col min="7" max="7" width="12.375" style="13" hidden="1" customWidth="1"/>
    <col min="8" max="8" width="2.25" hidden="1" customWidth="1"/>
    <col min="9" max="9" width="5" style="1" hidden="1" customWidth="1"/>
    <col min="10" max="10" width="3.375" hidden="1" customWidth="1"/>
    <col min="11" max="11" width="2.25" hidden="1" customWidth="1"/>
    <col min="12" max="12" width="4" style="1" hidden="1" customWidth="1"/>
    <col min="13" max="13" width="3.375" hidden="1" customWidth="1"/>
    <col min="14" max="14" width="1.75" hidden="1" customWidth="1"/>
    <col min="15" max="15" width="16.75" style="13" customWidth="1"/>
    <col min="19" max="19" width="16" bestFit="1" customWidth="1"/>
  </cols>
  <sheetData>
    <row r="1" spans="1:15" ht="32.25" customHeight="1">
      <c r="A1" s="193" t="s">
        <v>191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5" ht="18" customHeight="1" thickBot="1">
      <c r="F2" s="24"/>
      <c r="O2" s="24" t="s">
        <v>4</v>
      </c>
    </row>
    <row r="3" spans="1:15" s="45" customFormat="1" ht="24" customHeight="1">
      <c r="A3" s="194" t="s">
        <v>78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6"/>
    </row>
    <row r="4" spans="1:15" s="45" customFormat="1" ht="24" customHeight="1">
      <c r="A4" s="197" t="s">
        <v>79</v>
      </c>
      <c r="B4" s="198" t="s">
        <v>80</v>
      </c>
      <c r="C4" s="199" t="s">
        <v>81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0"/>
    </row>
    <row r="5" spans="1:15" s="45" customFormat="1" ht="24" customHeight="1">
      <c r="A5" s="197"/>
      <c r="B5" s="198"/>
      <c r="C5" s="117" t="s">
        <v>82</v>
      </c>
      <c r="D5" s="117" t="s">
        <v>83</v>
      </c>
      <c r="E5" s="46" t="s">
        <v>84</v>
      </c>
      <c r="F5" s="47" t="s">
        <v>85</v>
      </c>
      <c r="G5" s="118" t="s">
        <v>86</v>
      </c>
      <c r="H5" s="199" t="s">
        <v>87</v>
      </c>
      <c r="I5" s="199"/>
      <c r="J5" s="199"/>
      <c r="K5" s="201" t="s">
        <v>88</v>
      </c>
      <c r="L5" s="202"/>
      <c r="M5" s="202"/>
      <c r="N5" s="203"/>
      <c r="O5" s="48" t="s">
        <v>89</v>
      </c>
    </row>
    <row r="6" spans="1:15" s="45" customFormat="1" ht="26.25" customHeight="1">
      <c r="A6" s="49" t="s">
        <v>90</v>
      </c>
      <c r="B6" s="182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4"/>
    </row>
    <row r="7" spans="1:15" s="51" customFormat="1" ht="23.25" customHeight="1">
      <c r="A7" s="204"/>
      <c r="B7" s="122" t="s">
        <v>91</v>
      </c>
      <c r="C7" s="213" t="s">
        <v>91</v>
      </c>
      <c r="D7" s="214"/>
      <c r="E7" s="50">
        <f>O7+F7</f>
        <v>534000</v>
      </c>
      <c r="F7" s="57">
        <v>186000</v>
      </c>
      <c r="G7" s="50">
        <v>6000</v>
      </c>
      <c r="H7" s="50" t="s">
        <v>92</v>
      </c>
      <c r="I7" s="50">
        <v>58</v>
      </c>
      <c r="J7" s="50" t="s">
        <v>93</v>
      </c>
      <c r="K7" s="50" t="s">
        <v>92</v>
      </c>
      <c r="L7" s="50">
        <v>1</v>
      </c>
      <c r="M7" s="50" t="s">
        <v>94</v>
      </c>
      <c r="N7" s="50" t="s">
        <v>95</v>
      </c>
      <c r="O7" s="58">
        <v>348000</v>
      </c>
    </row>
    <row r="8" spans="1:15" s="52" customFormat="1" ht="17.25" customHeight="1">
      <c r="A8" s="205"/>
      <c r="B8" s="228" t="s">
        <v>96</v>
      </c>
      <c r="C8" s="229"/>
      <c r="D8" s="229"/>
      <c r="E8" s="59">
        <f t="shared" ref="E8:N8" si="0">SUM(E7)</f>
        <v>534000</v>
      </c>
      <c r="F8" s="60">
        <f t="shared" si="0"/>
        <v>186000</v>
      </c>
      <c r="G8" s="59">
        <f t="shared" si="0"/>
        <v>6000</v>
      </c>
      <c r="H8" s="59">
        <f t="shared" si="0"/>
        <v>0</v>
      </c>
      <c r="I8" s="59">
        <f t="shared" si="0"/>
        <v>58</v>
      </c>
      <c r="J8" s="59">
        <f t="shared" si="0"/>
        <v>0</v>
      </c>
      <c r="K8" s="59">
        <f t="shared" si="0"/>
        <v>0</v>
      </c>
      <c r="L8" s="59">
        <f t="shared" si="0"/>
        <v>1</v>
      </c>
      <c r="M8" s="59">
        <f t="shared" si="0"/>
        <v>0</v>
      </c>
      <c r="N8" s="59">
        <f t="shared" si="0"/>
        <v>0</v>
      </c>
      <c r="O8" s="61">
        <f>SUM(O7)</f>
        <v>348000</v>
      </c>
    </row>
    <row r="9" spans="1:15" s="51" customFormat="1" ht="21" customHeight="1">
      <c r="A9" s="205"/>
      <c r="B9" s="207" t="s">
        <v>168</v>
      </c>
      <c r="C9" s="213" t="s">
        <v>97</v>
      </c>
      <c r="D9" s="214"/>
      <c r="E9" s="57">
        <f>O9+F9</f>
        <v>2065039</v>
      </c>
      <c r="F9" s="57">
        <v>-459961</v>
      </c>
      <c r="G9" s="50">
        <f>25000</f>
        <v>25000</v>
      </c>
      <c r="H9" s="50" t="s">
        <v>92</v>
      </c>
      <c r="I9" s="50">
        <v>101</v>
      </c>
      <c r="J9" s="50" t="s">
        <v>93</v>
      </c>
      <c r="K9" s="50" t="s">
        <v>92</v>
      </c>
      <c r="L9" s="50">
        <v>1</v>
      </c>
      <c r="M9" s="50" t="s">
        <v>98</v>
      </c>
      <c r="N9" s="50" t="s">
        <v>95</v>
      </c>
      <c r="O9" s="85">
        <v>2525000</v>
      </c>
    </row>
    <row r="10" spans="1:15" s="51" customFormat="1" ht="21" customHeight="1">
      <c r="A10" s="205"/>
      <c r="B10" s="208"/>
      <c r="C10" s="213" t="s">
        <v>21</v>
      </c>
      <c r="D10" s="214"/>
      <c r="E10" s="57">
        <f t="shared" ref="E10:E12" si="1">O10+F10</f>
        <v>1426774</v>
      </c>
      <c r="F10" s="57">
        <v>-163226</v>
      </c>
      <c r="G10" s="50">
        <f>30000</f>
        <v>30000</v>
      </c>
      <c r="H10" s="50" t="s">
        <v>92</v>
      </c>
      <c r="I10" s="50">
        <v>53</v>
      </c>
      <c r="J10" s="50" t="s">
        <v>93</v>
      </c>
      <c r="K10" s="50" t="s">
        <v>92</v>
      </c>
      <c r="L10" s="50">
        <v>1</v>
      </c>
      <c r="M10" s="50" t="s">
        <v>98</v>
      </c>
      <c r="N10" s="50" t="s">
        <v>95</v>
      </c>
      <c r="O10" s="85">
        <v>1590000</v>
      </c>
    </row>
    <row r="11" spans="1:15" s="51" customFormat="1" ht="21" customHeight="1">
      <c r="A11" s="205"/>
      <c r="B11" s="209"/>
      <c r="C11" s="213" t="s">
        <v>99</v>
      </c>
      <c r="D11" s="214"/>
      <c r="E11" s="57">
        <f t="shared" si="1"/>
        <v>2164110</v>
      </c>
      <c r="F11" s="57">
        <v>29110</v>
      </c>
      <c r="G11" s="50">
        <f>35000</f>
        <v>35000</v>
      </c>
      <c r="H11" s="50" t="s">
        <v>92</v>
      </c>
      <c r="I11" s="50">
        <v>61</v>
      </c>
      <c r="J11" s="50" t="s">
        <v>93</v>
      </c>
      <c r="K11" s="50" t="s">
        <v>92</v>
      </c>
      <c r="L11" s="50">
        <v>1</v>
      </c>
      <c r="M11" s="50" t="s">
        <v>98</v>
      </c>
      <c r="N11" s="50" t="s">
        <v>95</v>
      </c>
      <c r="O11" s="85">
        <v>2135000</v>
      </c>
    </row>
    <row r="12" spans="1:15" s="52" customFormat="1" ht="18" customHeight="1">
      <c r="A12" s="205"/>
      <c r="B12" s="228" t="s">
        <v>96</v>
      </c>
      <c r="C12" s="229"/>
      <c r="D12" s="229"/>
      <c r="E12" s="60">
        <f t="shared" si="1"/>
        <v>5655923</v>
      </c>
      <c r="F12" s="60">
        <f>SUM(F9:F11)</f>
        <v>-594077</v>
      </c>
      <c r="G12" s="59">
        <f t="shared" ref="G12:N12" si="2">SUM(G9:G11)</f>
        <v>90000</v>
      </c>
      <c r="H12" s="59">
        <f t="shared" si="2"/>
        <v>0</v>
      </c>
      <c r="I12" s="59">
        <f t="shared" si="2"/>
        <v>215</v>
      </c>
      <c r="J12" s="59">
        <f t="shared" si="2"/>
        <v>0</v>
      </c>
      <c r="K12" s="59">
        <f t="shared" si="2"/>
        <v>0</v>
      </c>
      <c r="L12" s="59">
        <f t="shared" si="2"/>
        <v>3</v>
      </c>
      <c r="M12" s="59">
        <f t="shared" si="2"/>
        <v>0</v>
      </c>
      <c r="N12" s="59">
        <f t="shared" si="2"/>
        <v>0</v>
      </c>
      <c r="O12" s="61">
        <f t="shared" ref="O12" si="3">SUM(O9:O11)</f>
        <v>6250000</v>
      </c>
    </row>
    <row r="13" spans="1:15" s="51" customFormat="1" ht="21" customHeight="1">
      <c r="A13" s="205"/>
      <c r="B13" s="188" t="s">
        <v>100</v>
      </c>
      <c r="C13" s="191" t="s">
        <v>142</v>
      </c>
      <c r="D13" s="121" t="s">
        <v>97</v>
      </c>
      <c r="E13" s="88">
        <v>4369</v>
      </c>
      <c r="F13" s="90">
        <v>4369</v>
      </c>
      <c r="G13" s="86"/>
      <c r="H13" s="86"/>
      <c r="I13" s="86"/>
      <c r="J13" s="86"/>
      <c r="K13" s="86"/>
      <c r="L13" s="86"/>
      <c r="M13" s="86"/>
      <c r="N13" s="86"/>
      <c r="O13" s="87">
        <v>0</v>
      </c>
    </row>
    <row r="14" spans="1:15" s="51" customFormat="1" ht="21" customHeight="1">
      <c r="A14" s="205"/>
      <c r="B14" s="189"/>
      <c r="C14" s="192"/>
      <c r="D14" s="121" t="s">
        <v>102</v>
      </c>
      <c r="E14" s="89">
        <v>6168</v>
      </c>
      <c r="F14" s="91">
        <v>6168</v>
      </c>
      <c r="G14" s="115"/>
      <c r="H14" s="115"/>
      <c r="I14" s="115"/>
      <c r="J14" s="115"/>
      <c r="K14" s="115"/>
      <c r="L14" s="115"/>
      <c r="M14" s="115"/>
      <c r="N14" s="115"/>
      <c r="O14" s="116">
        <v>0</v>
      </c>
    </row>
    <row r="15" spans="1:15" s="51" customFormat="1" ht="21" customHeight="1">
      <c r="A15" s="205"/>
      <c r="B15" s="189"/>
      <c r="C15" s="192"/>
      <c r="D15" s="121" t="s">
        <v>99</v>
      </c>
      <c r="E15" s="89">
        <v>4626</v>
      </c>
      <c r="F15" s="91">
        <v>4626</v>
      </c>
      <c r="G15" s="115"/>
      <c r="H15" s="115"/>
      <c r="I15" s="115"/>
      <c r="J15" s="115"/>
      <c r="K15" s="115"/>
      <c r="L15" s="115"/>
      <c r="M15" s="115"/>
      <c r="N15" s="115"/>
      <c r="O15" s="116">
        <v>0</v>
      </c>
    </row>
    <row r="16" spans="1:15" s="51" customFormat="1" ht="21" customHeight="1">
      <c r="A16" s="205"/>
      <c r="B16" s="189"/>
      <c r="C16" s="185" t="s">
        <v>101</v>
      </c>
      <c r="D16" s="121" t="s">
        <v>97</v>
      </c>
      <c r="E16" s="50">
        <f>O16+F16</f>
        <v>0</v>
      </c>
      <c r="F16" s="57">
        <v>-505000</v>
      </c>
      <c r="G16" s="50"/>
      <c r="H16" s="50"/>
      <c r="I16" s="50"/>
      <c r="J16" s="50"/>
      <c r="K16" s="50"/>
      <c r="L16" s="50"/>
      <c r="M16" s="50"/>
      <c r="N16" s="50"/>
      <c r="O16" s="58">
        <v>505000</v>
      </c>
    </row>
    <row r="17" spans="1:19" s="51" customFormat="1" ht="21" customHeight="1">
      <c r="A17" s="205"/>
      <c r="B17" s="189"/>
      <c r="C17" s="186"/>
      <c r="D17" s="121" t="s">
        <v>102</v>
      </c>
      <c r="E17" s="50">
        <f t="shared" ref="E17:E18" si="4">O17+F17</f>
        <v>0</v>
      </c>
      <c r="F17" s="57">
        <v>-265000</v>
      </c>
      <c r="G17" s="50"/>
      <c r="H17" s="50"/>
      <c r="I17" s="50"/>
      <c r="J17" s="50"/>
      <c r="K17" s="50"/>
      <c r="L17" s="50"/>
      <c r="M17" s="50"/>
      <c r="N17" s="50"/>
      <c r="O17" s="58">
        <v>265000</v>
      </c>
    </row>
    <row r="18" spans="1:19" s="51" customFormat="1" ht="21" customHeight="1">
      <c r="A18" s="205"/>
      <c r="B18" s="189"/>
      <c r="C18" s="187"/>
      <c r="D18" s="121" t="s">
        <v>99</v>
      </c>
      <c r="E18" s="50">
        <f t="shared" si="4"/>
        <v>0</v>
      </c>
      <c r="F18" s="57">
        <v>-305000</v>
      </c>
      <c r="G18" s="50"/>
      <c r="H18" s="50"/>
      <c r="I18" s="50"/>
      <c r="J18" s="50"/>
      <c r="K18" s="50"/>
      <c r="L18" s="50"/>
      <c r="M18" s="50"/>
      <c r="N18" s="50"/>
      <c r="O18" s="58">
        <v>305000</v>
      </c>
    </row>
    <row r="19" spans="1:19" s="51" customFormat="1" ht="21" customHeight="1">
      <c r="A19" s="205"/>
      <c r="B19" s="189"/>
      <c r="C19" s="185" t="s">
        <v>103</v>
      </c>
      <c r="D19" s="121" t="s">
        <v>97</v>
      </c>
      <c r="E19" s="50">
        <f>O19+F19</f>
        <v>0</v>
      </c>
      <c r="F19" s="57">
        <v>-101000</v>
      </c>
      <c r="G19" s="50"/>
      <c r="H19" s="50"/>
      <c r="I19" s="50"/>
      <c r="J19" s="50"/>
      <c r="K19" s="50"/>
      <c r="L19" s="50"/>
      <c r="M19" s="50"/>
      <c r="N19" s="50"/>
      <c r="O19" s="58">
        <v>101000</v>
      </c>
    </row>
    <row r="20" spans="1:19" s="51" customFormat="1" ht="21" customHeight="1">
      <c r="A20" s="205"/>
      <c r="B20" s="189"/>
      <c r="C20" s="186"/>
      <c r="D20" s="121" t="s">
        <v>102</v>
      </c>
      <c r="E20" s="50">
        <f>O20+F20</f>
        <v>0</v>
      </c>
      <c r="F20" s="57">
        <v>-53000</v>
      </c>
      <c r="G20" s="50"/>
      <c r="H20" s="50"/>
      <c r="I20" s="50"/>
      <c r="J20" s="50"/>
      <c r="K20" s="50"/>
      <c r="L20" s="50"/>
      <c r="M20" s="50"/>
      <c r="N20" s="50"/>
      <c r="O20" s="58">
        <v>53000</v>
      </c>
    </row>
    <row r="21" spans="1:19" s="51" customFormat="1" ht="21" customHeight="1">
      <c r="A21" s="205"/>
      <c r="B21" s="189"/>
      <c r="C21" s="187"/>
      <c r="D21" s="121" t="s">
        <v>99</v>
      </c>
      <c r="E21" s="50">
        <f>O21+F21</f>
        <v>0</v>
      </c>
      <c r="F21" s="57">
        <v>-61000</v>
      </c>
      <c r="G21" s="50"/>
      <c r="H21" s="50"/>
      <c r="I21" s="50"/>
      <c r="J21" s="50"/>
      <c r="K21" s="50"/>
      <c r="L21" s="50"/>
      <c r="M21" s="50"/>
      <c r="N21" s="50"/>
      <c r="O21" s="58">
        <v>61000</v>
      </c>
    </row>
    <row r="22" spans="1:19" s="51" customFormat="1" ht="21" customHeight="1">
      <c r="A22" s="205"/>
      <c r="B22" s="189"/>
      <c r="C22" s="56" t="s">
        <v>104</v>
      </c>
      <c r="D22" s="121" t="s">
        <v>105</v>
      </c>
      <c r="E22" s="50">
        <f>O22+F22</f>
        <v>823270</v>
      </c>
      <c r="F22" s="57">
        <v>32070</v>
      </c>
      <c r="G22" s="50">
        <v>20</v>
      </c>
      <c r="H22" s="50" t="s">
        <v>92</v>
      </c>
      <c r="I22" s="50">
        <v>215</v>
      </c>
      <c r="J22" s="50" t="s">
        <v>93</v>
      </c>
      <c r="K22" s="50" t="s">
        <v>92</v>
      </c>
      <c r="L22" s="50">
        <v>184</v>
      </c>
      <c r="M22" s="50" t="s">
        <v>106</v>
      </c>
      <c r="N22" s="50" t="s">
        <v>95</v>
      </c>
      <c r="O22" s="58">
        <v>791200</v>
      </c>
    </row>
    <row r="23" spans="1:19" s="51" customFormat="1" ht="21" customHeight="1">
      <c r="A23" s="205"/>
      <c r="B23" s="189"/>
      <c r="C23" s="56" t="s">
        <v>107</v>
      </c>
      <c r="D23" s="121" t="s">
        <v>105</v>
      </c>
      <c r="E23" s="50">
        <f t="shared" ref="E23:E28" si="5">O23+F23</f>
        <v>175547</v>
      </c>
      <c r="F23" s="57">
        <v>25047</v>
      </c>
      <c r="G23" s="50">
        <v>5</v>
      </c>
      <c r="H23" s="50" t="s">
        <v>92</v>
      </c>
      <c r="I23" s="50">
        <v>215</v>
      </c>
      <c r="J23" s="50" t="s">
        <v>93</v>
      </c>
      <c r="K23" s="50" t="s">
        <v>92</v>
      </c>
      <c r="L23" s="50">
        <v>140</v>
      </c>
      <c r="M23" s="50" t="s">
        <v>106</v>
      </c>
      <c r="N23" s="50" t="s">
        <v>95</v>
      </c>
      <c r="O23" s="58">
        <v>150500</v>
      </c>
    </row>
    <row r="24" spans="1:19" s="51" customFormat="1" ht="21" customHeight="1">
      <c r="A24" s="205"/>
      <c r="B24" s="189"/>
      <c r="C24" s="185" t="s">
        <v>108</v>
      </c>
      <c r="D24" s="121" t="s">
        <v>97</v>
      </c>
      <c r="E24" s="50">
        <f t="shared" si="5"/>
        <v>124700</v>
      </c>
      <c r="F24" s="57">
        <v>-127800</v>
      </c>
      <c r="G24" s="50">
        <v>2500</v>
      </c>
      <c r="H24" s="50" t="s">
        <v>92</v>
      </c>
      <c r="I24" s="50">
        <v>101</v>
      </c>
      <c r="J24" s="50" t="s">
        <v>93</v>
      </c>
      <c r="K24" s="50" t="s">
        <v>92</v>
      </c>
      <c r="L24" s="50">
        <v>1</v>
      </c>
      <c r="M24" s="50" t="s">
        <v>98</v>
      </c>
      <c r="N24" s="50" t="s">
        <v>95</v>
      </c>
      <c r="O24" s="58">
        <v>252500</v>
      </c>
    </row>
    <row r="25" spans="1:19" s="51" customFormat="1" ht="21" customHeight="1">
      <c r="A25" s="205"/>
      <c r="B25" s="189"/>
      <c r="C25" s="186"/>
      <c r="D25" s="121" t="s">
        <v>102</v>
      </c>
      <c r="E25" s="50">
        <f t="shared" si="5"/>
        <v>4000</v>
      </c>
      <c r="F25" s="57">
        <v>-128500</v>
      </c>
      <c r="G25" s="50">
        <v>2500</v>
      </c>
      <c r="H25" s="50" t="s">
        <v>92</v>
      </c>
      <c r="I25" s="50">
        <v>53</v>
      </c>
      <c r="J25" s="50" t="s">
        <v>93</v>
      </c>
      <c r="K25" s="50" t="s">
        <v>92</v>
      </c>
      <c r="L25" s="50">
        <v>1</v>
      </c>
      <c r="M25" s="50" t="s">
        <v>98</v>
      </c>
      <c r="N25" s="50" t="s">
        <v>95</v>
      </c>
      <c r="O25" s="58">
        <v>132500</v>
      </c>
    </row>
    <row r="26" spans="1:19" s="51" customFormat="1" ht="21" customHeight="1">
      <c r="A26" s="205"/>
      <c r="B26" s="189"/>
      <c r="C26" s="187"/>
      <c r="D26" s="121" t="s">
        <v>99</v>
      </c>
      <c r="E26" s="50">
        <f t="shared" si="5"/>
        <v>42620</v>
      </c>
      <c r="F26" s="57">
        <v>-109880</v>
      </c>
      <c r="G26" s="50">
        <v>2500</v>
      </c>
      <c r="H26" s="50" t="s">
        <v>92</v>
      </c>
      <c r="I26" s="50">
        <v>61</v>
      </c>
      <c r="J26" s="50" t="s">
        <v>93</v>
      </c>
      <c r="K26" s="50" t="s">
        <v>92</v>
      </c>
      <c r="L26" s="50">
        <v>1</v>
      </c>
      <c r="M26" s="50" t="s">
        <v>98</v>
      </c>
      <c r="N26" s="50" t="s">
        <v>95</v>
      </c>
      <c r="O26" s="58">
        <v>152500</v>
      </c>
    </row>
    <row r="27" spans="1:19" s="51" customFormat="1" ht="21" customHeight="1">
      <c r="A27" s="205"/>
      <c r="B27" s="189"/>
      <c r="C27" s="56" t="s">
        <v>109</v>
      </c>
      <c r="D27" s="121" t="s">
        <v>105</v>
      </c>
      <c r="E27" s="50">
        <f t="shared" si="5"/>
        <v>1221489</v>
      </c>
      <c r="F27" s="57">
        <v>-4871</v>
      </c>
      <c r="G27" s="50">
        <v>31</v>
      </c>
      <c r="H27" s="50" t="s">
        <v>92</v>
      </c>
      <c r="I27" s="50">
        <v>215</v>
      </c>
      <c r="J27" s="50" t="s">
        <v>93</v>
      </c>
      <c r="K27" s="50" t="s">
        <v>92</v>
      </c>
      <c r="L27" s="50">
        <v>184</v>
      </c>
      <c r="M27" s="50" t="s">
        <v>106</v>
      </c>
      <c r="N27" s="50" t="s">
        <v>95</v>
      </c>
      <c r="O27" s="58">
        <v>1226360</v>
      </c>
    </row>
    <row r="28" spans="1:19" s="51" customFormat="1" ht="21" customHeight="1">
      <c r="A28" s="205"/>
      <c r="B28" s="190"/>
      <c r="C28" s="56" t="s">
        <v>110</v>
      </c>
      <c r="D28" s="121" t="s">
        <v>105</v>
      </c>
      <c r="E28" s="50">
        <f t="shared" si="5"/>
        <v>0</v>
      </c>
      <c r="F28" s="57">
        <v>-107500</v>
      </c>
      <c r="G28" s="50">
        <v>500</v>
      </c>
      <c r="H28" s="50" t="s">
        <v>92</v>
      </c>
      <c r="I28" s="50">
        <v>215</v>
      </c>
      <c r="J28" s="50" t="s">
        <v>93</v>
      </c>
      <c r="K28" s="50" t="s">
        <v>92</v>
      </c>
      <c r="L28" s="50">
        <v>1</v>
      </c>
      <c r="M28" s="50" t="s">
        <v>98</v>
      </c>
      <c r="N28" s="50" t="s">
        <v>95</v>
      </c>
      <c r="O28" s="58">
        <v>107500</v>
      </c>
    </row>
    <row r="29" spans="1:19" s="52" customFormat="1" ht="22.5" customHeight="1">
      <c r="A29" s="206"/>
      <c r="B29" s="230" t="s">
        <v>96</v>
      </c>
      <c r="C29" s="231"/>
      <c r="D29" s="232"/>
      <c r="E29" s="62">
        <f>SUM(E13:E28)</f>
        <v>2406789</v>
      </c>
      <c r="F29" s="62">
        <f>SUM(F13:F28)</f>
        <v>-1696271</v>
      </c>
      <c r="G29" s="63"/>
      <c r="H29" s="63"/>
      <c r="I29" s="63"/>
      <c r="J29" s="63"/>
      <c r="K29" s="63"/>
      <c r="L29" s="63"/>
      <c r="M29" s="63"/>
      <c r="N29" s="63"/>
      <c r="O29" s="61">
        <f>SUM(O16:O28)</f>
        <v>4103060</v>
      </c>
    </row>
    <row r="30" spans="1:19" s="53" customFormat="1" ht="22.5" customHeight="1">
      <c r="A30" s="210" t="s">
        <v>111</v>
      </c>
      <c r="B30" s="211"/>
      <c r="C30" s="211"/>
      <c r="D30" s="212"/>
      <c r="E30" s="64">
        <f>E8+E12+E29</f>
        <v>8596712</v>
      </c>
      <c r="F30" s="64">
        <f>E30-O30</f>
        <v>-2104348</v>
      </c>
      <c r="G30" s="65"/>
      <c r="H30" s="65"/>
      <c r="I30" s="65"/>
      <c r="J30" s="65"/>
      <c r="K30" s="65"/>
      <c r="L30" s="65"/>
      <c r="M30" s="65"/>
      <c r="N30" s="65"/>
      <c r="O30" s="66">
        <f>O8+O12+O29</f>
        <v>10701060</v>
      </c>
      <c r="S30" s="55"/>
    </row>
    <row r="31" spans="1:19" s="53" customFormat="1" ht="21" customHeight="1">
      <c r="A31" s="67" t="s">
        <v>112</v>
      </c>
      <c r="B31" s="68"/>
      <c r="C31" s="68"/>
      <c r="D31" s="68"/>
      <c r="E31" s="68"/>
      <c r="F31" s="69"/>
      <c r="G31" s="68"/>
      <c r="H31" s="68"/>
      <c r="I31" s="68"/>
      <c r="J31" s="68"/>
      <c r="K31" s="68"/>
      <c r="L31" s="68"/>
      <c r="M31" s="68"/>
      <c r="N31" s="68"/>
      <c r="O31" s="70"/>
    </row>
    <row r="32" spans="1:19" s="51" customFormat="1" ht="23.25" customHeight="1">
      <c r="A32" s="234"/>
      <c r="B32" s="56" t="s">
        <v>113</v>
      </c>
      <c r="C32" s="215" t="s">
        <v>113</v>
      </c>
      <c r="D32" s="216"/>
      <c r="E32" s="50">
        <f>O32+F32</f>
        <v>2170396.3199999998</v>
      </c>
      <c r="F32" s="57">
        <v>53896.32</v>
      </c>
      <c r="G32" s="50">
        <v>2116500</v>
      </c>
      <c r="H32" s="50" t="s">
        <v>92</v>
      </c>
      <c r="I32" s="50">
        <v>1</v>
      </c>
      <c r="J32" s="50" t="s">
        <v>98</v>
      </c>
      <c r="K32" s="50" t="s">
        <v>92</v>
      </c>
      <c r="L32" s="50">
        <v>1</v>
      </c>
      <c r="M32" s="50" t="s">
        <v>94</v>
      </c>
      <c r="N32" s="50" t="s">
        <v>95</v>
      </c>
      <c r="O32" s="58">
        <v>2116500</v>
      </c>
    </row>
    <row r="33" spans="1:15" s="51" customFormat="1" ht="23.25" customHeight="1">
      <c r="A33" s="235"/>
      <c r="B33" s="56" t="s">
        <v>114</v>
      </c>
      <c r="C33" s="215" t="s">
        <v>115</v>
      </c>
      <c r="D33" s="216"/>
      <c r="E33" s="50">
        <f t="shared" ref="E33:E36" si="6">O33+F33</f>
        <v>1463899</v>
      </c>
      <c r="F33" s="57">
        <v>36354</v>
      </c>
      <c r="G33" s="50">
        <v>1427545</v>
      </c>
      <c r="H33" s="50" t="s">
        <v>92</v>
      </c>
      <c r="I33" s="50">
        <v>1</v>
      </c>
      <c r="J33" s="50" t="s">
        <v>98</v>
      </c>
      <c r="K33" s="50" t="s">
        <v>92</v>
      </c>
      <c r="L33" s="50">
        <v>1</v>
      </c>
      <c r="M33" s="50" t="s">
        <v>94</v>
      </c>
      <c r="N33" s="50" t="s">
        <v>95</v>
      </c>
      <c r="O33" s="58">
        <v>1427545</v>
      </c>
    </row>
    <row r="34" spans="1:15" s="51" customFormat="1" ht="23.25" customHeight="1">
      <c r="A34" s="235"/>
      <c r="B34" s="56" t="s">
        <v>116</v>
      </c>
      <c r="C34" s="215" t="s">
        <v>117</v>
      </c>
      <c r="D34" s="216"/>
      <c r="E34" s="50">
        <f t="shared" si="6"/>
        <v>360752</v>
      </c>
      <c r="F34" s="57">
        <v>0</v>
      </c>
      <c r="G34" s="50">
        <v>360752</v>
      </c>
      <c r="H34" s="50"/>
      <c r="I34" s="50"/>
      <c r="J34" s="50"/>
      <c r="K34" s="50" t="s">
        <v>92</v>
      </c>
      <c r="L34" s="50">
        <v>1</v>
      </c>
      <c r="M34" s="50" t="s">
        <v>94</v>
      </c>
      <c r="N34" s="50" t="s">
        <v>95</v>
      </c>
      <c r="O34" s="58">
        <v>360752</v>
      </c>
    </row>
    <row r="35" spans="1:15" s="51" customFormat="1" ht="23.25" customHeight="1">
      <c r="A35" s="235"/>
      <c r="B35" s="56" t="s">
        <v>118</v>
      </c>
      <c r="C35" s="215" t="s">
        <v>119</v>
      </c>
      <c r="D35" s="216"/>
      <c r="E35" s="50">
        <f t="shared" si="6"/>
        <v>12954929</v>
      </c>
      <c r="F35" s="57">
        <v>491929</v>
      </c>
      <c r="G35" s="50">
        <v>12463000</v>
      </c>
      <c r="H35" s="50"/>
      <c r="I35" s="50"/>
      <c r="J35" s="50"/>
      <c r="K35" s="50" t="s">
        <v>92</v>
      </c>
      <c r="L35" s="50">
        <v>1</v>
      </c>
      <c r="M35" s="50" t="s">
        <v>94</v>
      </c>
      <c r="N35" s="50" t="s">
        <v>95</v>
      </c>
      <c r="O35" s="58">
        <v>12463000</v>
      </c>
    </row>
    <row r="36" spans="1:15" s="51" customFormat="1" ht="23.25" customHeight="1">
      <c r="A36" s="235"/>
      <c r="B36" s="237" t="s">
        <v>120</v>
      </c>
      <c r="C36" s="233" t="s">
        <v>121</v>
      </c>
      <c r="D36" s="233"/>
      <c r="E36" s="50">
        <f t="shared" si="6"/>
        <v>0</v>
      </c>
      <c r="F36" s="57">
        <v>-62000</v>
      </c>
      <c r="G36" s="50">
        <v>62000</v>
      </c>
      <c r="H36" s="50"/>
      <c r="I36" s="50"/>
      <c r="J36" s="50"/>
      <c r="K36" s="50" t="s">
        <v>92</v>
      </c>
      <c r="L36" s="50">
        <v>1</v>
      </c>
      <c r="M36" s="50" t="s">
        <v>94</v>
      </c>
      <c r="N36" s="50" t="s">
        <v>95</v>
      </c>
      <c r="O36" s="58">
        <v>62000</v>
      </c>
    </row>
    <row r="37" spans="1:15" s="51" customFormat="1" ht="23.25" customHeight="1">
      <c r="A37" s="235"/>
      <c r="B37" s="237"/>
      <c r="C37" s="105" t="s">
        <v>134</v>
      </c>
      <c r="D37" s="106"/>
      <c r="E37" s="123">
        <f>F37+O37</f>
        <v>89586</v>
      </c>
      <c r="F37" s="50">
        <v>89586</v>
      </c>
      <c r="G37" s="50"/>
      <c r="H37" s="50"/>
      <c r="I37" s="50"/>
      <c r="J37" s="50"/>
      <c r="K37" s="50"/>
      <c r="L37" s="50"/>
      <c r="M37" s="50"/>
      <c r="N37" s="50"/>
      <c r="O37" s="85">
        <v>0</v>
      </c>
    </row>
    <row r="38" spans="1:15" s="51" customFormat="1" ht="23.25" customHeight="1">
      <c r="A38" s="235"/>
      <c r="B38" s="237"/>
      <c r="C38" s="105" t="s">
        <v>135</v>
      </c>
      <c r="D38" s="106"/>
      <c r="E38" s="123">
        <f t="shared" ref="E38:E42" si="7">F38+O38</f>
        <v>17235</v>
      </c>
      <c r="F38" s="50">
        <v>17235</v>
      </c>
      <c r="G38" s="50"/>
      <c r="H38" s="50"/>
      <c r="I38" s="50"/>
      <c r="J38" s="50"/>
      <c r="K38" s="50"/>
      <c r="L38" s="50"/>
      <c r="M38" s="50"/>
      <c r="N38" s="50"/>
      <c r="O38" s="85">
        <v>0</v>
      </c>
    </row>
    <row r="39" spans="1:15" s="51" customFormat="1" ht="23.25" customHeight="1">
      <c r="A39" s="235"/>
      <c r="B39" s="237"/>
      <c r="C39" s="217" t="s">
        <v>136</v>
      </c>
      <c r="D39" s="218"/>
      <c r="E39" s="123">
        <f t="shared" si="7"/>
        <v>199559</v>
      </c>
      <c r="F39" s="50">
        <v>199559</v>
      </c>
      <c r="G39" s="50"/>
      <c r="H39" s="50"/>
      <c r="I39" s="50"/>
      <c r="J39" s="50"/>
      <c r="K39" s="50"/>
      <c r="L39" s="50"/>
      <c r="M39" s="50"/>
      <c r="N39" s="50"/>
      <c r="O39" s="85">
        <v>0</v>
      </c>
    </row>
    <row r="40" spans="1:15" s="51" customFormat="1" ht="23.25" customHeight="1">
      <c r="A40" s="235"/>
      <c r="B40" s="237"/>
      <c r="C40" s="217" t="s">
        <v>137</v>
      </c>
      <c r="D40" s="218"/>
      <c r="E40" s="123">
        <f t="shared" si="7"/>
        <v>66577</v>
      </c>
      <c r="F40" s="50">
        <v>66577</v>
      </c>
      <c r="G40" s="50"/>
      <c r="H40" s="50"/>
      <c r="I40" s="50"/>
      <c r="J40" s="50"/>
      <c r="K40" s="50"/>
      <c r="L40" s="50"/>
      <c r="M40" s="50"/>
      <c r="N40" s="50"/>
      <c r="O40" s="85">
        <v>0</v>
      </c>
    </row>
    <row r="41" spans="1:15" s="51" customFormat="1" ht="23.25" customHeight="1">
      <c r="A41" s="235"/>
      <c r="B41" s="237"/>
      <c r="C41" s="217" t="s">
        <v>169</v>
      </c>
      <c r="D41" s="218"/>
      <c r="E41" s="123">
        <f t="shared" si="7"/>
        <v>537000</v>
      </c>
      <c r="F41" s="57">
        <v>537000</v>
      </c>
      <c r="G41" s="50"/>
      <c r="H41" s="50"/>
      <c r="I41" s="50"/>
      <c r="J41" s="50"/>
      <c r="K41" s="50"/>
      <c r="L41" s="50"/>
      <c r="M41" s="50"/>
      <c r="N41" s="50"/>
      <c r="O41" s="58">
        <v>0</v>
      </c>
    </row>
    <row r="42" spans="1:15" s="51" customFormat="1" ht="23.25" customHeight="1">
      <c r="A42" s="236"/>
      <c r="B42" s="237"/>
      <c r="C42" s="217" t="s">
        <v>149</v>
      </c>
      <c r="D42" s="218"/>
      <c r="E42" s="123">
        <f t="shared" si="7"/>
        <v>170000</v>
      </c>
      <c r="F42" s="57">
        <v>170000</v>
      </c>
      <c r="G42" s="50"/>
      <c r="H42" s="50"/>
      <c r="I42" s="50"/>
      <c r="J42" s="50"/>
      <c r="K42" s="50"/>
      <c r="L42" s="50"/>
      <c r="M42" s="50"/>
      <c r="N42" s="50"/>
      <c r="O42" s="58">
        <v>0</v>
      </c>
    </row>
    <row r="43" spans="1:15" s="52" customFormat="1" ht="26.25" customHeight="1">
      <c r="A43" s="210" t="s">
        <v>111</v>
      </c>
      <c r="B43" s="211"/>
      <c r="C43" s="211"/>
      <c r="D43" s="212"/>
      <c r="E43" s="64">
        <f>SUM(E32:E42)</f>
        <v>18029933.32</v>
      </c>
      <c r="F43" s="64">
        <f>E43-O43</f>
        <v>1600136.3200000003</v>
      </c>
      <c r="G43" s="65"/>
      <c r="H43" s="65"/>
      <c r="I43" s="65"/>
      <c r="J43" s="65"/>
      <c r="K43" s="65"/>
      <c r="L43" s="65"/>
      <c r="M43" s="65"/>
      <c r="N43" s="65"/>
      <c r="O43" s="66">
        <f>SUM(O32:O36)</f>
        <v>16429797</v>
      </c>
    </row>
    <row r="44" spans="1:15" s="54" customFormat="1" ht="18" customHeight="1">
      <c r="A44" s="67" t="s">
        <v>122</v>
      </c>
      <c r="B44" s="222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4"/>
    </row>
    <row r="45" spans="1:15" s="51" customFormat="1" ht="21" customHeight="1">
      <c r="A45" s="204"/>
      <c r="B45" s="185" t="s">
        <v>123</v>
      </c>
      <c r="C45" s="217" t="s">
        <v>138</v>
      </c>
      <c r="D45" s="218"/>
      <c r="E45" s="75">
        <f>F45+O45</f>
        <v>3500</v>
      </c>
      <c r="F45" s="57">
        <v>1500</v>
      </c>
      <c r="G45" s="50">
        <v>5</v>
      </c>
      <c r="H45" s="50" t="s">
        <v>92</v>
      </c>
      <c r="I45" s="50">
        <v>400</v>
      </c>
      <c r="J45" s="50" t="s">
        <v>93</v>
      </c>
      <c r="K45" s="50" t="s">
        <v>92</v>
      </c>
      <c r="L45" s="50">
        <v>1</v>
      </c>
      <c r="M45" s="50" t="s">
        <v>98</v>
      </c>
      <c r="N45" s="50" t="s">
        <v>95</v>
      </c>
      <c r="O45" s="58">
        <f>G45*I45*L45</f>
        <v>2000</v>
      </c>
    </row>
    <row r="46" spans="1:15" s="51" customFormat="1" ht="21" customHeight="1">
      <c r="A46" s="205"/>
      <c r="B46" s="187"/>
      <c r="C46" s="119" t="s">
        <v>139</v>
      </c>
      <c r="D46" s="120"/>
      <c r="E46" s="75">
        <f>F46+O46</f>
        <v>11000</v>
      </c>
      <c r="F46" s="57">
        <v>11000</v>
      </c>
      <c r="G46" s="50"/>
      <c r="H46" s="50"/>
      <c r="I46" s="50"/>
      <c r="J46" s="50"/>
      <c r="K46" s="50"/>
      <c r="L46" s="50"/>
      <c r="M46" s="50"/>
      <c r="N46" s="50"/>
      <c r="O46" s="58">
        <v>0</v>
      </c>
    </row>
    <row r="47" spans="1:15" s="51" customFormat="1" ht="21" customHeight="1">
      <c r="A47" s="205"/>
      <c r="B47" s="185" t="s">
        <v>124</v>
      </c>
      <c r="C47" s="215" t="s">
        <v>125</v>
      </c>
      <c r="D47" s="216"/>
      <c r="E47" s="75">
        <f>O47+F47</f>
        <v>10000</v>
      </c>
      <c r="F47" s="57">
        <v>-10000</v>
      </c>
      <c r="G47" s="50">
        <v>20000</v>
      </c>
      <c r="H47" s="50" t="s">
        <v>92</v>
      </c>
      <c r="I47" s="50">
        <v>1</v>
      </c>
      <c r="J47" s="50" t="s">
        <v>98</v>
      </c>
      <c r="K47" s="50" t="s">
        <v>92</v>
      </c>
      <c r="L47" s="50">
        <v>1</v>
      </c>
      <c r="M47" s="50" t="s">
        <v>94</v>
      </c>
      <c r="N47" s="50" t="s">
        <v>95</v>
      </c>
      <c r="O47" s="58">
        <f>G47*I47*L47</f>
        <v>20000</v>
      </c>
    </row>
    <row r="48" spans="1:15" s="51" customFormat="1" ht="21" customHeight="1">
      <c r="A48" s="206"/>
      <c r="B48" s="187"/>
      <c r="C48" s="215" t="s">
        <v>126</v>
      </c>
      <c r="D48" s="216"/>
      <c r="E48" s="75">
        <f>O48+F48</f>
        <v>35955</v>
      </c>
      <c r="F48" s="57">
        <v>25955</v>
      </c>
      <c r="G48" s="50">
        <v>10000</v>
      </c>
      <c r="H48" s="50" t="s">
        <v>92</v>
      </c>
      <c r="I48" s="50">
        <v>1</v>
      </c>
      <c r="J48" s="50" t="s">
        <v>98</v>
      </c>
      <c r="K48" s="50" t="s">
        <v>92</v>
      </c>
      <c r="L48" s="50">
        <v>1</v>
      </c>
      <c r="M48" s="50" t="s">
        <v>94</v>
      </c>
      <c r="N48" s="50" t="s">
        <v>95</v>
      </c>
      <c r="O48" s="58">
        <f>G48*I48*L48</f>
        <v>10000</v>
      </c>
    </row>
    <row r="49" spans="1:15" s="52" customFormat="1" ht="21" customHeight="1">
      <c r="A49" s="210" t="s">
        <v>111</v>
      </c>
      <c r="B49" s="211"/>
      <c r="C49" s="211"/>
      <c r="D49" s="212"/>
      <c r="E49" s="64">
        <f>SUM(E45:E48)</f>
        <v>60455</v>
      </c>
      <c r="F49" s="64">
        <f>E49-O49</f>
        <v>28455</v>
      </c>
      <c r="G49" s="65"/>
      <c r="H49" s="65"/>
      <c r="I49" s="65"/>
      <c r="J49" s="65"/>
      <c r="K49" s="65"/>
      <c r="L49" s="65"/>
      <c r="M49" s="65"/>
      <c r="N49" s="65"/>
      <c r="O49" s="66">
        <f>SUM(O45:O48)</f>
        <v>32000</v>
      </c>
    </row>
    <row r="50" spans="1:15" s="51" customFormat="1" ht="18.75" customHeight="1">
      <c r="A50" s="71" t="s">
        <v>127</v>
      </c>
      <c r="B50" s="219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1"/>
    </row>
    <row r="51" spans="1:15" s="51" customFormat="1" ht="24" customHeight="1">
      <c r="A51" s="204"/>
      <c r="B51" s="56" t="s">
        <v>128</v>
      </c>
      <c r="C51" s="217" t="s">
        <v>140</v>
      </c>
      <c r="D51" s="218"/>
      <c r="E51" s="75">
        <f>O51+F51</f>
        <v>52912</v>
      </c>
      <c r="F51" s="57">
        <v>34912</v>
      </c>
      <c r="G51" s="50"/>
      <c r="H51" s="50"/>
      <c r="I51" s="50"/>
      <c r="J51" s="50"/>
      <c r="K51" s="50"/>
      <c r="L51" s="50"/>
      <c r="M51" s="50"/>
      <c r="N51" s="50"/>
      <c r="O51" s="58">
        <v>18000</v>
      </c>
    </row>
    <row r="52" spans="1:15" s="51" customFormat="1" ht="24" customHeight="1">
      <c r="A52" s="205"/>
      <c r="B52" s="56" t="s">
        <v>129</v>
      </c>
      <c r="C52" s="215" t="s">
        <v>130</v>
      </c>
      <c r="D52" s="216"/>
      <c r="E52" s="50">
        <f t="shared" ref="E52:E53" si="8">O52+F52</f>
        <v>1533200</v>
      </c>
      <c r="F52" s="57"/>
      <c r="G52" s="50">
        <v>1000000</v>
      </c>
      <c r="H52" s="50" t="s">
        <v>92</v>
      </c>
      <c r="I52" s="50">
        <v>1</v>
      </c>
      <c r="J52" s="50" t="s">
        <v>98</v>
      </c>
      <c r="K52" s="50" t="s">
        <v>92</v>
      </c>
      <c r="L52" s="50">
        <v>1</v>
      </c>
      <c r="M52" s="50" t="s">
        <v>94</v>
      </c>
      <c r="N52" s="50" t="s">
        <v>95</v>
      </c>
      <c r="O52" s="58">
        <v>1533200</v>
      </c>
    </row>
    <row r="53" spans="1:15" s="51" customFormat="1" ht="24" customHeight="1">
      <c r="A53" s="206"/>
      <c r="B53" s="56" t="s">
        <v>131</v>
      </c>
      <c r="C53" s="215" t="s">
        <v>132</v>
      </c>
      <c r="D53" s="216"/>
      <c r="E53" s="50">
        <f t="shared" si="8"/>
        <v>41224214</v>
      </c>
      <c r="F53" s="57">
        <v>25309214</v>
      </c>
      <c r="G53" s="50">
        <v>15915000</v>
      </c>
      <c r="H53" s="50" t="s">
        <v>92</v>
      </c>
      <c r="I53" s="50">
        <v>1</v>
      </c>
      <c r="J53" s="50" t="s">
        <v>98</v>
      </c>
      <c r="K53" s="50" t="s">
        <v>92</v>
      </c>
      <c r="L53" s="50">
        <v>1</v>
      </c>
      <c r="M53" s="50" t="s">
        <v>94</v>
      </c>
      <c r="N53" s="50" t="s">
        <v>95</v>
      </c>
      <c r="O53" s="58">
        <v>15915000</v>
      </c>
    </row>
    <row r="54" spans="1:15" s="52" customFormat="1" ht="21" customHeight="1">
      <c r="A54" s="210" t="s">
        <v>111</v>
      </c>
      <c r="B54" s="211"/>
      <c r="C54" s="211"/>
      <c r="D54" s="212"/>
      <c r="E54" s="64">
        <f>SUM(E51:E53)</f>
        <v>42810326</v>
      </c>
      <c r="F54" s="64">
        <f>F51+F52+F53</f>
        <v>25344126</v>
      </c>
      <c r="G54" s="65"/>
      <c r="H54" s="65"/>
      <c r="I54" s="65"/>
      <c r="J54" s="65"/>
      <c r="K54" s="65"/>
      <c r="L54" s="65"/>
      <c r="M54" s="65"/>
      <c r="N54" s="65"/>
      <c r="O54" s="66">
        <f>SUM(O51:O53)</f>
        <v>17466200</v>
      </c>
    </row>
    <row r="55" spans="1:15" s="51" customFormat="1" ht="26.25" customHeight="1" thickBot="1">
      <c r="A55" s="225" t="s">
        <v>133</v>
      </c>
      <c r="B55" s="226"/>
      <c r="C55" s="226"/>
      <c r="D55" s="227"/>
      <c r="E55" s="72">
        <f>E30+E43+E49+E54</f>
        <v>69497426.319999993</v>
      </c>
      <c r="F55" s="72">
        <f>F54+F49+F43+F30</f>
        <v>24868369.32</v>
      </c>
      <c r="G55" s="73"/>
      <c r="H55" s="73"/>
      <c r="I55" s="73"/>
      <c r="J55" s="73"/>
      <c r="K55" s="73"/>
      <c r="L55" s="73"/>
      <c r="M55" s="73"/>
      <c r="N55" s="73"/>
      <c r="O55" s="74">
        <f>O30+O43+O49+O54</f>
        <v>44629057</v>
      </c>
    </row>
    <row r="56" spans="1:15">
      <c r="D56" s="10"/>
      <c r="E56" s="10"/>
    </row>
  </sheetData>
  <mergeCells count="50">
    <mergeCell ref="A32:A42"/>
    <mergeCell ref="B36:B42"/>
    <mergeCell ref="C39:D39"/>
    <mergeCell ref="C40:D40"/>
    <mergeCell ref="C41:D41"/>
    <mergeCell ref="C42:D42"/>
    <mergeCell ref="A55:D55"/>
    <mergeCell ref="A49:D49"/>
    <mergeCell ref="A43:D43"/>
    <mergeCell ref="A30:D30"/>
    <mergeCell ref="B8:D8"/>
    <mergeCell ref="B12:D12"/>
    <mergeCell ref="B29:D29"/>
    <mergeCell ref="C9:D9"/>
    <mergeCell ref="C10:D10"/>
    <mergeCell ref="C11:D11"/>
    <mergeCell ref="C32:D32"/>
    <mergeCell ref="C33:D33"/>
    <mergeCell ref="C34:D34"/>
    <mergeCell ref="C35:D35"/>
    <mergeCell ref="C36:D36"/>
    <mergeCell ref="C45:D45"/>
    <mergeCell ref="A51:A53"/>
    <mergeCell ref="C24:C26"/>
    <mergeCell ref="B9:B11"/>
    <mergeCell ref="A54:D54"/>
    <mergeCell ref="C7:D7"/>
    <mergeCell ref="C47:D47"/>
    <mergeCell ref="C48:D48"/>
    <mergeCell ref="C51:D51"/>
    <mergeCell ref="C52:D52"/>
    <mergeCell ref="C53:D53"/>
    <mergeCell ref="B50:O50"/>
    <mergeCell ref="B44:O44"/>
    <mergeCell ref="B47:B48"/>
    <mergeCell ref="A45:A48"/>
    <mergeCell ref="B45:B46"/>
    <mergeCell ref="A7:A29"/>
    <mergeCell ref="A1:O1"/>
    <mergeCell ref="A3:O3"/>
    <mergeCell ref="A4:A5"/>
    <mergeCell ref="B4:B5"/>
    <mergeCell ref="H5:J5"/>
    <mergeCell ref="C4:O4"/>
    <mergeCell ref="K5:N5"/>
    <mergeCell ref="B6:O6"/>
    <mergeCell ref="C19:C21"/>
    <mergeCell ref="C16:C18"/>
    <mergeCell ref="B13:B28"/>
    <mergeCell ref="C13:C15"/>
  </mergeCells>
  <phoneticPr fontId="2" type="noConversion"/>
  <pageMargins left="0.59055118110236227" right="0.31496062992125984" top="0.19685039370078741" bottom="0.19685039370078741" header="0.31496062992125984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0"/>
  <sheetViews>
    <sheetView tabSelected="1" view="pageBreakPreview" zoomScaleNormal="100" zoomScaleSheetLayoutView="100" workbookViewId="0">
      <selection activeCell="P10" sqref="P10"/>
    </sheetView>
  </sheetViews>
  <sheetFormatPr defaultRowHeight="16.5"/>
  <cols>
    <col min="1" max="1" width="15.125" style="16" customWidth="1"/>
    <col min="2" max="2" width="18.625" style="15" customWidth="1"/>
    <col min="3" max="3" width="24.25" style="15" customWidth="1"/>
    <col min="4" max="4" width="11.875" style="11" hidden="1" customWidth="1"/>
    <col min="5" max="5" width="2.25" style="5" hidden="1" customWidth="1"/>
    <col min="6" max="6" width="4" style="5" hidden="1" customWidth="1"/>
    <col min="7" max="7" width="3.375" style="5" hidden="1" customWidth="1"/>
    <col min="8" max="8" width="2.25" style="5" hidden="1" customWidth="1"/>
    <col min="9" max="9" width="3.5" style="5" hidden="1" customWidth="1"/>
    <col min="10" max="10" width="3.375" style="5" hidden="1" customWidth="1"/>
    <col min="11" max="11" width="1.625" style="5" hidden="1" customWidth="1"/>
    <col min="12" max="13" width="15.625" style="5" customWidth="1"/>
    <col min="14" max="14" width="16.875" style="11" customWidth="1"/>
    <col min="15" max="15" width="9" style="5"/>
    <col min="16" max="16" width="12.75" style="5" bestFit="1" customWidth="1"/>
    <col min="17" max="16384" width="9" style="5"/>
  </cols>
  <sheetData>
    <row r="1" spans="1:14" ht="31.5">
      <c r="A1" s="238" t="s">
        <v>192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14" ht="17.25" thickBot="1">
      <c r="N2" s="37" t="s">
        <v>4</v>
      </c>
    </row>
    <row r="3" spans="1:14" s="18" customFormat="1" ht="24" customHeight="1">
      <c r="A3" s="239" t="s">
        <v>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1"/>
    </row>
    <row r="4" spans="1:14" s="18" customFormat="1" ht="15.75" customHeight="1">
      <c r="A4" s="242" t="s">
        <v>38</v>
      </c>
      <c r="B4" s="243" t="s">
        <v>39</v>
      </c>
      <c r="C4" s="243" t="s">
        <v>62</v>
      </c>
      <c r="D4" s="36"/>
      <c r="E4" s="36"/>
      <c r="F4" s="36"/>
      <c r="G4" s="36"/>
      <c r="H4" s="36"/>
      <c r="I4" s="36"/>
      <c r="J4" s="36"/>
      <c r="K4" s="36"/>
      <c r="L4" s="35"/>
      <c r="M4" s="35"/>
      <c r="N4" s="34"/>
    </row>
    <row r="5" spans="1:14" s="18" customFormat="1" ht="16.5" customHeight="1">
      <c r="A5" s="242"/>
      <c r="B5" s="243"/>
      <c r="C5" s="243"/>
      <c r="D5" s="19" t="s">
        <v>11</v>
      </c>
      <c r="E5" s="243" t="s">
        <v>61</v>
      </c>
      <c r="F5" s="243"/>
      <c r="G5" s="243"/>
      <c r="H5" s="244" t="s">
        <v>12</v>
      </c>
      <c r="I5" s="245"/>
      <c r="J5" s="245"/>
      <c r="K5" s="245"/>
      <c r="L5" s="140" t="s">
        <v>60</v>
      </c>
      <c r="M5" s="140" t="s">
        <v>59</v>
      </c>
      <c r="N5" s="33" t="s">
        <v>58</v>
      </c>
    </row>
    <row r="6" spans="1:14" ht="23.25" customHeight="1">
      <c r="A6" s="248" t="s">
        <v>23</v>
      </c>
      <c r="B6" s="153" t="s">
        <v>66</v>
      </c>
      <c r="C6" s="30" t="s">
        <v>68</v>
      </c>
      <c r="D6" s="12">
        <v>13200</v>
      </c>
      <c r="E6" s="6" t="s">
        <v>5</v>
      </c>
      <c r="F6" s="6">
        <v>17</v>
      </c>
      <c r="G6" s="6" t="s">
        <v>6</v>
      </c>
      <c r="H6" s="6" t="s">
        <v>5</v>
      </c>
      <c r="I6" s="6">
        <v>12</v>
      </c>
      <c r="J6" s="6" t="s">
        <v>7</v>
      </c>
      <c r="K6" s="22" t="s">
        <v>8</v>
      </c>
      <c r="L6" s="76">
        <f>N6+M6</f>
        <v>6742296</v>
      </c>
      <c r="M6" s="77">
        <v>53896</v>
      </c>
      <c r="N6" s="144">
        <v>6688400</v>
      </c>
    </row>
    <row r="7" spans="1:14" ht="23.25" customHeight="1">
      <c r="A7" s="249"/>
      <c r="B7" s="153" t="s">
        <v>67</v>
      </c>
      <c r="C7" s="30" t="s">
        <v>77</v>
      </c>
      <c r="D7" s="12"/>
      <c r="E7" s="6"/>
      <c r="F7" s="6"/>
      <c r="G7" s="6"/>
      <c r="H7" s="6"/>
      <c r="I7" s="6"/>
      <c r="J7" s="6"/>
      <c r="K7" s="22"/>
      <c r="L7" s="76">
        <f t="shared" ref="L7:L58" si="0">N7+M7</f>
        <v>970100</v>
      </c>
      <c r="M7" s="77">
        <v>0</v>
      </c>
      <c r="N7" s="144">
        <v>970100</v>
      </c>
    </row>
    <row r="8" spans="1:14" s="8" customFormat="1" ht="20.25" customHeight="1">
      <c r="A8" s="246" t="s">
        <v>22</v>
      </c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98">
        <f t="shared" si="0"/>
        <v>7712396</v>
      </c>
      <c r="M8" s="78">
        <f>SUM(M6:M7)</f>
        <v>53896</v>
      </c>
      <c r="N8" s="145">
        <f>SUM(N6:N7)</f>
        <v>7658500</v>
      </c>
    </row>
    <row r="9" spans="1:14" ht="21.75" customHeight="1">
      <c r="A9" s="248" t="s">
        <v>1</v>
      </c>
      <c r="B9" s="266" t="s">
        <v>44</v>
      </c>
      <c r="C9" s="43" t="s">
        <v>69</v>
      </c>
      <c r="D9" s="12">
        <v>890000</v>
      </c>
      <c r="E9" s="6" t="s">
        <v>5</v>
      </c>
      <c r="F9" s="6">
        <v>1</v>
      </c>
      <c r="G9" s="6" t="s">
        <v>6</v>
      </c>
      <c r="H9" s="6" t="s">
        <v>5</v>
      </c>
      <c r="I9" s="6">
        <v>1</v>
      </c>
      <c r="J9" s="6" t="s">
        <v>10</v>
      </c>
      <c r="K9" s="22" t="s">
        <v>8</v>
      </c>
      <c r="L9" s="76">
        <f t="shared" si="0"/>
        <v>1108954</v>
      </c>
      <c r="M9" s="76">
        <v>36354</v>
      </c>
      <c r="N9" s="144">
        <v>1072600</v>
      </c>
    </row>
    <row r="10" spans="1:14" ht="21.75" customHeight="1">
      <c r="A10" s="249"/>
      <c r="B10" s="268"/>
      <c r="C10" s="100" t="s">
        <v>36</v>
      </c>
      <c r="D10" s="12">
        <v>890000</v>
      </c>
      <c r="E10" s="6" t="s">
        <v>5</v>
      </c>
      <c r="F10" s="6">
        <v>1</v>
      </c>
      <c r="G10" s="6" t="s">
        <v>6</v>
      </c>
      <c r="H10" s="6" t="s">
        <v>5</v>
      </c>
      <c r="I10" s="6">
        <v>1</v>
      </c>
      <c r="J10" s="6" t="s">
        <v>10</v>
      </c>
      <c r="K10" s="22" t="s">
        <v>8</v>
      </c>
      <c r="L10" s="76">
        <f t="shared" si="0"/>
        <v>468265</v>
      </c>
      <c r="M10" s="76">
        <v>107513</v>
      </c>
      <c r="N10" s="144">
        <v>360752</v>
      </c>
    </row>
    <row r="11" spans="1:14" s="7" customFormat="1" ht="20.25" customHeight="1">
      <c r="A11" s="249"/>
      <c r="B11" s="260" t="s">
        <v>18</v>
      </c>
      <c r="C11" s="261"/>
      <c r="D11" s="26"/>
      <c r="E11" s="26"/>
      <c r="F11" s="26"/>
      <c r="G11" s="26"/>
      <c r="H11" s="26"/>
      <c r="I11" s="26"/>
      <c r="J11" s="26"/>
      <c r="K11" s="32"/>
      <c r="L11" s="82">
        <f t="shared" si="0"/>
        <v>1577219</v>
      </c>
      <c r="M11" s="79">
        <f>SUM(M9:M10)</f>
        <v>143867</v>
      </c>
      <c r="N11" s="146">
        <f>SUM(N9:N10)</f>
        <v>1433352</v>
      </c>
    </row>
    <row r="12" spans="1:14" s="7" customFormat="1" ht="19.5" customHeight="1">
      <c r="A12" s="249"/>
      <c r="B12" s="266" t="s">
        <v>24</v>
      </c>
      <c r="C12" s="31" t="s">
        <v>70</v>
      </c>
      <c r="D12" s="31"/>
      <c r="E12" s="31"/>
      <c r="F12" s="31"/>
      <c r="G12" s="31"/>
      <c r="H12" s="31"/>
      <c r="I12" s="31"/>
      <c r="J12" s="31"/>
      <c r="K12" s="31"/>
      <c r="L12" s="76">
        <f t="shared" si="0"/>
        <v>738978</v>
      </c>
      <c r="M12" s="80">
        <v>10000</v>
      </c>
      <c r="N12" s="147">
        <v>728978</v>
      </c>
    </row>
    <row r="13" spans="1:14" s="7" customFormat="1" ht="19.5" customHeight="1">
      <c r="A13" s="249"/>
      <c r="B13" s="267"/>
      <c r="C13" s="31" t="s">
        <v>144</v>
      </c>
      <c r="D13" s="102"/>
      <c r="E13" s="103"/>
      <c r="F13" s="103"/>
      <c r="G13" s="103"/>
      <c r="H13" s="103"/>
      <c r="I13" s="103"/>
      <c r="J13" s="103"/>
      <c r="K13" s="104"/>
      <c r="L13" s="76">
        <f t="shared" si="0"/>
        <v>89585.98</v>
      </c>
      <c r="M13" s="80">
        <v>89585.98</v>
      </c>
      <c r="N13" s="147">
        <v>0</v>
      </c>
    </row>
    <row r="14" spans="1:14" s="7" customFormat="1" ht="19.5" customHeight="1">
      <c r="A14" s="249"/>
      <c r="B14" s="267"/>
      <c r="C14" s="31" t="s">
        <v>145</v>
      </c>
      <c r="D14" s="102"/>
      <c r="E14" s="103"/>
      <c r="F14" s="103"/>
      <c r="G14" s="103"/>
      <c r="H14" s="103"/>
      <c r="I14" s="103"/>
      <c r="J14" s="103"/>
      <c r="K14" s="104"/>
      <c r="L14" s="76">
        <f t="shared" si="0"/>
        <v>17235</v>
      </c>
      <c r="M14" s="80">
        <v>17235</v>
      </c>
      <c r="N14" s="147">
        <v>0</v>
      </c>
    </row>
    <row r="15" spans="1:14" s="7" customFormat="1" ht="19.5" customHeight="1">
      <c r="A15" s="249"/>
      <c r="B15" s="267"/>
      <c r="C15" s="31" t="s">
        <v>151</v>
      </c>
      <c r="D15" s="102"/>
      <c r="E15" s="103"/>
      <c r="F15" s="103"/>
      <c r="G15" s="103"/>
      <c r="H15" s="103"/>
      <c r="I15" s="103"/>
      <c r="J15" s="103"/>
      <c r="K15" s="104"/>
      <c r="L15" s="76">
        <f t="shared" si="0"/>
        <v>240295</v>
      </c>
      <c r="M15" s="80">
        <v>240295</v>
      </c>
      <c r="N15" s="147">
        <v>0</v>
      </c>
    </row>
    <row r="16" spans="1:14" s="7" customFormat="1" ht="19.5" customHeight="1">
      <c r="A16" s="249"/>
      <c r="B16" s="267"/>
      <c r="C16" s="31" t="s">
        <v>152</v>
      </c>
      <c r="D16" s="102"/>
      <c r="E16" s="103"/>
      <c r="F16" s="103"/>
      <c r="G16" s="103"/>
      <c r="H16" s="103"/>
      <c r="I16" s="103"/>
      <c r="J16" s="103"/>
      <c r="K16" s="104"/>
      <c r="L16" s="76">
        <f t="shared" si="0"/>
        <v>758947</v>
      </c>
      <c r="M16" s="80">
        <v>758947</v>
      </c>
      <c r="N16" s="147">
        <v>0</v>
      </c>
    </row>
    <row r="17" spans="1:14" ht="19.5" customHeight="1">
      <c r="A17" s="249"/>
      <c r="B17" s="267"/>
      <c r="C17" s="29" t="s">
        <v>71</v>
      </c>
      <c r="D17" s="12">
        <v>60000</v>
      </c>
      <c r="E17" s="6" t="s">
        <v>5</v>
      </c>
      <c r="F17" s="6">
        <v>1</v>
      </c>
      <c r="G17" s="6" t="s">
        <v>10</v>
      </c>
      <c r="H17" s="6" t="s">
        <v>5</v>
      </c>
      <c r="I17" s="6">
        <v>1</v>
      </c>
      <c r="J17" s="6" t="s">
        <v>9</v>
      </c>
      <c r="K17" s="22" t="s">
        <v>8</v>
      </c>
      <c r="L17" s="76">
        <f t="shared" si="0"/>
        <v>5000</v>
      </c>
      <c r="M17" s="76">
        <v>-5000</v>
      </c>
      <c r="N17" s="144">
        <v>10000</v>
      </c>
    </row>
    <row r="18" spans="1:14" s="7" customFormat="1" ht="21" customHeight="1">
      <c r="A18" s="249"/>
      <c r="B18" s="260" t="s">
        <v>18</v>
      </c>
      <c r="C18" s="261"/>
      <c r="D18" s="27"/>
      <c r="E18" s="27"/>
      <c r="F18" s="27"/>
      <c r="G18" s="27"/>
      <c r="H18" s="27"/>
      <c r="I18" s="27"/>
      <c r="J18" s="27"/>
      <c r="K18" s="27"/>
      <c r="L18" s="82">
        <f t="shared" si="0"/>
        <v>1850040.98</v>
      </c>
      <c r="M18" s="79">
        <f>SUM(M12:M17)</f>
        <v>1111062.98</v>
      </c>
      <c r="N18" s="146">
        <f>SUM(N12:N17)</f>
        <v>738978</v>
      </c>
    </row>
    <row r="19" spans="1:14" ht="20.25" customHeight="1">
      <c r="A19" s="249"/>
      <c r="B19" s="266" t="s">
        <v>25</v>
      </c>
      <c r="C19" s="25" t="s">
        <v>57</v>
      </c>
      <c r="D19" s="12">
        <v>500</v>
      </c>
      <c r="E19" s="6" t="s">
        <v>5</v>
      </c>
      <c r="F19" s="6">
        <v>1</v>
      </c>
      <c r="G19" s="6" t="s">
        <v>10</v>
      </c>
      <c r="H19" s="6" t="s">
        <v>5</v>
      </c>
      <c r="I19" s="6">
        <v>2</v>
      </c>
      <c r="J19" s="6" t="s">
        <v>9</v>
      </c>
      <c r="K19" s="22" t="s">
        <v>8</v>
      </c>
      <c r="L19" s="76">
        <f t="shared" si="0"/>
        <v>78602</v>
      </c>
      <c r="M19" s="81">
        <v>-421398</v>
      </c>
      <c r="N19" s="144">
        <v>500000</v>
      </c>
    </row>
    <row r="20" spans="1:14" ht="20.25" customHeight="1">
      <c r="A20" s="249"/>
      <c r="B20" s="267"/>
      <c r="C20" s="25" t="s">
        <v>147</v>
      </c>
      <c r="D20" s="12"/>
      <c r="E20" s="6"/>
      <c r="F20" s="6"/>
      <c r="G20" s="6"/>
      <c r="H20" s="6"/>
      <c r="I20" s="6"/>
      <c r="J20" s="6"/>
      <c r="K20" s="22"/>
      <c r="L20" s="76">
        <f t="shared" si="0"/>
        <v>199559</v>
      </c>
      <c r="M20" s="81">
        <v>199559</v>
      </c>
      <c r="N20" s="144"/>
    </row>
    <row r="21" spans="1:14" ht="20.25" customHeight="1">
      <c r="A21" s="249"/>
      <c r="B21" s="267"/>
      <c r="C21" s="31" t="s">
        <v>146</v>
      </c>
      <c r="D21" s="12"/>
      <c r="E21" s="6"/>
      <c r="F21" s="6"/>
      <c r="G21" s="6"/>
      <c r="H21" s="6"/>
      <c r="I21" s="6"/>
      <c r="J21" s="6"/>
      <c r="K21" s="22"/>
      <c r="L21" s="76">
        <f t="shared" si="0"/>
        <v>66577</v>
      </c>
      <c r="M21" s="81">
        <v>66577</v>
      </c>
      <c r="N21" s="144"/>
    </row>
    <row r="22" spans="1:14" s="7" customFormat="1" ht="21" customHeight="1">
      <c r="A22" s="249"/>
      <c r="B22" s="260" t="s">
        <v>18</v>
      </c>
      <c r="C22" s="261"/>
      <c r="D22" s="27"/>
      <c r="E22" s="27"/>
      <c r="F22" s="27"/>
      <c r="G22" s="27"/>
      <c r="H22" s="27"/>
      <c r="I22" s="27"/>
      <c r="J22" s="27"/>
      <c r="K22" s="27"/>
      <c r="L22" s="82">
        <f t="shared" si="0"/>
        <v>344738</v>
      </c>
      <c r="M22" s="79">
        <f>SUM(M19:M21)</f>
        <v>-155262</v>
      </c>
      <c r="N22" s="146">
        <f>SUM(N19:N21)</f>
        <v>500000</v>
      </c>
    </row>
    <row r="23" spans="1:14" ht="20.25" customHeight="1">
      <c r="A23" s="249"/>
      <c r="B23" s="30" t="s">
        <v>2</v>
      </c>
      <c r="C23" s="30" t="s">
        <v>15</v>
      </c>
      <c r="D23" s="12">
        <v>20</v>
      </c>
      <c r="E23" s="6" t="s">
        <v>5</v>
      </c>
      <c r="F23" s="6">
        <v>50</v>
      </c>
      <c r="G23" s="6" t="s">
        <v>6</v>
      </c>
      <c r="H23" s="6" t="s">
        <v>5</v>
      </c>
      <c r="I23" s="6">
        <v>5</v>
      </c>
      <c r="J23" s="6" t="s">
        <v>9</v>
      </c>
      <c r="K23" s="22" t="s">
        <v>8</v>
      </c>
      <c r="L23" s="76">
        <f t="shared" si="0"/>
        <v>106500</v>
      </c>
      <c r="M23" s="81">
        <v>0</v>
      </c>
      <c r="N23" s="148">
        <v>106500</v>
      </c>
    </row>
    <row r="24" spans="1:14" s="7" customFormat="1" ht="21" customHeight="1">
      <c r="A24" s="265"/>
      <c r="B24" s="260" t="s">
        <v>18</v>
      </c>
      <c r="C24" s="261"/>
      <c r="D24" s="27"/>
      <c r="E24" s="27"/>
      <c r="F24" s="27"/>
      <c r="G24" s="27"/>
      <c r="H24" s="27"/>
      <c r="I24" s="27"/>
      <c r="J24" s="27"/>
      <c r="K24" s="27"/>
      <c r="L24" s="82">
        <f t="shared" si="0"/>
        <v>106500</v>
      </c>
      <c r="M24" s="79">
        <f>M23</f>
        <v>0</v>
      </c>
      <c r="N24" s="146">
        <f>SUM(N23)</f>
        <v>106500</v>
      </c>
    </row>
    <row r="25" spans="1:14" s="8" customFormat="1" ht="21" customHeight="1">
      <c r="A25" s="246" t="s">
        <v>22</v>
      </c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99">
        <f t="shared" si="0"/>
        <v>3878497.98</v>
      </c>
      <c r="M25" s="78">
        <f>M24+M22+M18+M11</f>
        <v>1099667.98</v>
      </c>
      <c r="N25" s="145">
        <f>N11+N18+N22+N24</f>
        <v>2778830</v>
      </c>
    </row>
    <row r="26" spans="1:14" ht="18.75" customHeight="1">
      <c r="A26" s="248" t="s">
        <v>26</v>
      </c>
      <c r="B26" s="266" t="s">
        <v>27</v>
      </c>
      <c r="C26" s="30" t="s">
        <v>76</v>
      </c>
      <c r="D26" s="12">
        <v>4000</v>
      </c>
      <c r="E26" s="6" t="s">
        <v>5</v>
      </c>
      <c r="F26" s="9">
        <v>6</v>
      </c>
      <c r="G26" s="6" t="s">
        <v>16</v>
      </c>
      <c r="H26" s="6" t="s">
        <v>5</v>
      </c>
      <c r="I26" s="9">
        <v>1</v>
      </c>
      <c r="J26" s="6" t="s">
        <v>9</v>
      </c>
      <c r="K26" s="22" t="s">
        <v>8</v>
      </c>
      <c r="L26" s="76">
        <f t="shared" si="0"/>
        <v>0</v>
      </c>
      <c r="M26" s="80">
        <v>-62000</v>
      </c>
      <c r="N26" s="144">
        <v>62000</v>
      </c>
    </row>
    <row r="27" spans="1:14" ht="18.75" customHeight="1">
      <c r="A27" s="249"/>
      <c r="B27" s="267"/>
      <c r="C27" s="17" t="s">
        <v>45</v>
      </c>
      <c r="D27" s="12">
        <v>800</v>
      </c>
      <c r="E27" s="6" t="s">
        <v>5</v>
      </c>
      <c r="F27" s="9">
        <v>9</v>
      </c>
      <c r="G27" s="6" t="s">
        <v>17</v>
      </c>
      <c r="H27" s="6" t="s">
        <v>5</v>
      </c>
      <c r="I27" s="9">
        <v>1</v>
      </c>
      <c r="J27" s="6" t="s">
        <v>9</v>
      </c>
      <c r="K27" s="22" t="s">
        <v>8</v>
      </c>
      <c r="L27" s="76">
        <f t="shared" si="0"/>
        <v>330503</v>
      </c>
      <c r="M27" s="80">
        <v>0</v>
      </c>
      <c r="N27" s="144">
        <v>330503</v>
      </c>
    </row>
    <row r="28" spans="1:14" ht="18.75" customHeight="1">
      <c r="A28" s="249"/>
      <c r="B28" s="267"/>
      <c r="C28" s="100" t="s">
        <v>73</v>
      </c>
      <c r="D28" s="12">
        <v>500</v>
      </c>
      <c r="E28" s="6" t="s">
        <v>5</v>
      </c>
      <c r="F28" s="9">
        <v>9</v>
      </c>
      <c r="G28" s="6" t="s">
        <v>17</v>
      </c>
      <c r="H28" s="6" t="s">
        <v>5</v>
      </c>
      <c r="I28" s="9">
        <v>1</v>
      </c>
      <c r="J28" s="6" t="s">
        <v>9</v>
      </c>
      <c r="K28" s="22" t="s">
        <v>8</v>
      </c>
      <c r="L28" s="76">
        <f t="shared" si="0"/>
        <v>66164</v>
      </c>
      <c r="M28" s="81">
        <v>0</v>
      </c>
      <c r="N28" s="144">
        <v>66164</v>
      </c>
    </row>
    <row r="29" spans="1:14" ht="18.75" customHeight="1">
      <c r="A29" s="265"/>
      <c r="B29" s="268"/>
      <c r="C29" s="44" t="s">
        <v>72</v>
      </c>
      <c r="D29" s="12">
        <v>550</v>
      </c>
      <c r="E29" s="6" t="s">
        <v>5</v>
      </c>
      <c r="F29" s="9">
        <v>9</v>
      </c>
      <c r="G29" s="6" t="s">
        <v>17</v>
      </c>
      <c r="H29" s="6" t="s">
        <v>5</v>
      </c>
      <c r="I29" s="9">
        <v>2</v>
      </c>
      <c r="J29" s="6" t="s">
        <v>9</v>
      </c>
      <c r="K29" s="22" t="s">
        <v>8</v>
      </c>
      <c r="L29" s="76">
        <f t="shared" si="0"/>
        <v>379000</v>
      </c>
      <c r="M29" s="81">
        <v>199000</v>
      </c>
      <c r="N29" s="144">
        <v>180000</v>
      </c>
    </row>
    <row r="30" spans="1:14" s="8" customFormat="1" ht="21" customHeight="1">
      <c r="A30" s="246" t="s">
        <v>22</v>
      </c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99">
        <f t="shared" si="0"/>
        <v>775667</v>
      </c>
      <c r="M30" s="78">
        <f>SUM(M26:M29)</f>
        <v>137000</v>
      </c>
      <c r="N30" s="145">
        <f>SUM(N26:N29)</f>
        <v>638667</v>
      </c>
    </row>
    <row r="31" spans="1:14" ht="18.75" customHeight="1">
      <c r="A31" s="248" t="s">
        <v>29</v>
      </c>
      <c r="B31" s="266" t="s">
        <v>28</v>
      </c>
      <c r="C31" s="101" t="s">
        <v>74</v>
      </c>
      <c r="D31" s="12"/>
      <c r="E31" s="6"/>
      <c r="F31" s="9"/>
      <c r="G31" s="6"/>
      <c r="H31" s="6"/>
      <c r="I31" s="9"/>
      <c r="J31" s="6"/>
      <c r="K31" s="22"/>
      <c r="L31" s="76">
        <f t="shared" si="0"/>
        <v>12954929</v>
      </c>
      <c r="M31" s="81">
        <v>491929</v>
      </c>
      <c r="N31" s="144">
        <v>12463000</v>
      </c>
    </row>
    <row r="32" spans="1:14" ht="18.75" customHeight="1">
      <c r="A32" s="249"/>
      <c r="B32" s="267"/>
      <c r="C32" s="29" t="s">
        <v>75</v>
      </c>
      <c r="D32" s="12">
        <f>2500000-144000</f>
        <v>2356000</v>
      </c>
      <c r="E32" s="6" t="s">
        <v>5</v>
      </c>
      <c r="F32" s="9">
        <v>1</v>
      </c>
      <c r="G32" s="6" t="s">
        <v>10</v>
      </c>
      <c r="H32" s="6" t="s">
        <v>5</v>
      </c>
      <c r="I32" s="9">
        <v>1</v>
      </c>
      <c r="J32" s="6" t="s">
        <v>9</v>
      </c>
      <c r="K32" s="22" t="s">
        <v>8</v>
      </c>
      <c r="L32" s="76">
        <f t="shared" si="0"/>
        <v>41224214</v>
      </c>
      <c r="M32" s="81">
        <v>25309214</v>
      </c>
      <c r="N32" s="144">
        <v>15915000</v>
      </c>
    </row>
    <row r="33" spans="1:14" s="7" customFormat="1" ht="20.25" customHeight="1">
      <c r="A33" s="249"/>
      <c r="B33" s="260" t="s">
        <v>18</v>
      </c>
      <c r="C33" s="269"/>
      <c r="D33" s="269"/>
      <c r="E33" s="269"/>
      <c r="F33" s="269"/>
      <c r="G33" s="269"/>
      <c r="H33" s="269"/>
      <c r="I33" s="269"/>
      <c r="J33" s="269"/>
      <c r="K33" s="261"/>
      <c r="L33" s="82">
        <f t="shared" si="0"/>
        <v>54179143</v>
      </c>
      <c r="M33" s="82">
        <f>SUM(M31:M32)</f>
        <v>25801143</v>
      </c>
      <c r="N33" s="149">
        <f>SUM(N31:N32)</f>
        <v>28378000</v>
      </c>
    </row>
    <row r="34" spans="1:14" ht="18.75" customHeight="1">
      <c r="A34" s="249"/>
      <c r="B34" s="266" t="s">
        <v>3</v>
      </c>
      <c r="C34" s="23" t="s">
        <v>43</v>
      </c>
      <c r="D34" s="12">
        <v>25000</v>
      </c>
      <c r="E34" s="6" t="s">
        <v>5</v>
      </c>
      <c r="F34" s="9">
        <v>1</v>
      </c>
      <c r="G34" s="6" t="s">
        <v>10</v>
      </c>
      <c r="H34" s="6" t="s">
        <v>5</v>
      </c>
      <c r="I34" s="9">
        <v>1</v>
      </c>
      <c r="J34" s="6" t="s">
        <v>9</v>
      </c>
      <c r="K34" s="22" t="s">
        <v>8</v>
      </c>
      <c r="L34" s="76">
        <f t="shared" si="0"/>
        <v>461933</v>
      </c>
      <c r="M34" s="76">
        <v>-538067</v>
      </c>
      <c r="N34" s="144">
        <v>1000000</v>
      </c>
    </row>
    <row r="35" spans="1:14" ht="18.75" customHeight="1">
      <c r="A35" s="249"/>
      <c r="B35" s="267"/>
      <c r="C35" s="23" t="s">
        <v>47</v>
      </c>
      <c r="D35" s="12">
        <v>25000</v>
      </c>
      <c r="E35" s="6" t="s">
        <v>5</v>
      </c>
      <c r="F35" s="9">
        <v>1</v>
      </c>
      <c r="G35" s="6" t="s">
        <v>10</v>
      </c>
      <c r="H35" s="6" t="s">
        <v>5</v>
      </c>
      <c r="I35" s="9">
        <v>1</v>
      </c>
      <c r="J35" s="6" t="s">
        <v>9</v>
      </c>
      <c r="K35" s="22" t="s">
        <v>8</v>
      </c>
      <c r="L35" s="76">
        <f t="shared" si="0"/>
        <v>60000</v>
      </c>
      <c r="M35" s="76">
        <v>0</v>
      </c>
      <c r="N35" s="144">
        <v>60000</v>
      </c>
    </row>
    <row r="36" spans="1:14" ht="18.75" customHeight="1">
      <c r="A36" s="249"/>
      <c r="B36" s="268"/>
      <c r="C36" s="23" t="s">
        <v>46</v>
      </c>
      <c r="D36" s="12">
        <v>25000</v>
      </c>
      <c r="E36" s="6" t="s">
        <v>5</v>
      </c>
      <c r="F36" s="9">
        <v>1</v>
      </c>
      <c r="G36" s="6" t="s">
        <v>10</v>
      </c>
      <c r="H36" s="6" t="s">
        <v>5</v>
      </c>
      <c r="I36" s="9">
        <v>1</v>
      </c>
      <c r="J36" s="6" t="s">
        <v>9</v>
      </c>
      <c r="K36" s="22" t="s">
        <v>8</v>
      </c>
      <c r="L36" s="76">
        <f t="shared" si="0"/>
        <v>12000</v>
      </c>
      <c r="M36" s="76">
        <v>0</v>
      </c>
      <c r="N36" s="144">
        <v>12000</v>
      </c>
    </row>
    <row r="37" spans="1:14" s="7" customFormat="1" ht="20.25" customHeight="1">
      <c r="A37" s="265"/>
      <c r="B37" s="260" t="s">
        <v>18</v>
      </c>
      <c r="C37" s="269"/>
      <c r="D37" s="269"/>
      <c r="E37" s="269"/>
      <c r="F37" s="269"/>
      <c r="G37" s="269"/>
      <c r="H37" s="269"/>
      <c r="I37" s="269"/>
      <c r="J37" s="269"/>
      <c r="K37" s="261"/>
      <c r="L37" s="82">
        <f t="shared" si="0"/>
        <v>533933</v>
      </c>
      <c r="M37" s="82">
        <f>SUM(M34:M36)</f>
        <v>-538067</v>
      </c>
      <c r="N37" s="149">
        <f>SUM(N34:N36)</f>
        <v>1072000</v>
      </c>
    </row>
    <row r="38" spans="1:14" s="8" customFormat="1" ht="21.75" customHeight="1">
      <c r="A38" s="246" t="s">
        <v>22</v>
      </c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99">
        <f t="shared" si="0"/>
        <v>54713076</v>
      </c>
      <c r="M38" s="78">
        <f>M37+M33</f>
        <v>25263076</v>
      </c>
      <c r="N38" s="145">
        <f>N33+N37</f>
        <v>29450000</v>
      </c>
    </row>
    <row r="39" spans="1:14" customFormat="1" ht="18.75" customHeight="1">
      <c r="A39" s="248" t="s">
        <v>30</v>
      </c>
      <c r="B39" s="255" t="s">
        <v>56</v>
      </c>
      <c r="C39" s="17" t="s">
        <v>55</v>
      </c>
      <c r="D39" s="20"/>
      <c r="E39" s="2"/>
      <c r="F39" s="3"/>
      <c r="G39" s="2"/>
      <c r="H39" s="2"/>
      <c r="I39" s="3"/>
      <c r="J39" s="2"/>
      <c r="K39" s="21"/>
      <c r="L39" s="76">
        <f t="shared" si="0"/>
        <v>0</v>
      </c>
      <c r="M39" s="81">
        <v>-1075000</v>
      </c>
      <c r="N39" s="148">
        <v>1075000</v>
      </c>
    </row>
    <row r="40" spans="1:14" customFormat="1" ht="18.75" customHeight="1">
      <c r="A40" s="253"/>
      <c r="B40" s="256"/>
      <c r="C40" s="17" t="s">
        <v>54</v>
      </c>
      <c r="D40" s="20">
        <v>1000</v>
      </c>
      <c r="E40" s="2" t="s">
        <v>5</v>
      </c>
      <c r="F40" s="3">
        <v>70</v>
      </c>
      <c r="G40" s="2" t="s">
        <v>6</v>
      </c>
      <c r="H40" s="2" t="s">
        <v>5</v>
      </c>
      <c r="I40" s="3">
        <v>1</v>
      </c>
      <c r="J40" s="2" t="s">
        <v>9</v>
      </c>
      <c r="K40" s="21" t="s">
        <v>8</v>
      </c>
      <c r="L40" s="76">
        <f t="shared" si="0"/>
        <v>0</v>
      </c>
      <c r="M40" s="80">
        <v>-215000</v>
      </c>
      <c r="N40" s="148">
        <v>215000</v>
      </c>
    </row>
    <row r="41" spans="1:14" s="4" customFormat="1" ht="21" customHeight="1">
      <c r="A41" s="253"/>
      <c r="B41" s="257" t="s">
        <v>18</v>
      </c>
      <c r="C41" s="258"/>
      <c r="D41" s="258"/>
      <c r="E41" s="258"/>
      <c r="F41" s="258"/>
      <c r="G41" s="258"/>
      <c r="H41" s="258"/>
      <c r="I41" s="258"/>
      <c r="J41" s="258"/>
      <c r="K41" s="259"/>
      <c r="L41" s="82">
        <f t="shared" si="0"/>
        <v>0</v>
      </c>
      <c r="M41" s="83">
        <f>SUM(M39:M40)</f>
        <v>-1290000</v>
      </c>
      <c r="N41" s="150">
        <f>SUM(N39:N40)</f>
        <v>1290000</v>
      </c>
    </row>
    <row r="42" spans="1:14" customFormat="1" ht="18.75" customHeight="1">
      <c r="A42" s="253"/>
      <c r="B42" s="255" t="s">
        <v>53</v>
      </c>
      <c r="C42" s="17" t="s">
        <v>13</v>
      </c>
      <c r="D42" s="20">
        <v>20</v>
      </c>
      <c r="E42" s="2" t="s">
        <v>5</v>
      </c>
      <c r="F42" s="3">
        <v>120</v>
      </c>
      <c r="G42" s="2" t="s">
        <v>6</v>
      </c>
      <c r="H42" s="2" t="s">
        <v>5</v>
      </c>
      <c r="I42" s="3">
        <v>190</v>
      </c>
      <c r="J42" s="2" t="s">
        <v>14</v>
      </c>
      <c r="K42" s="21" t="s">
        <v>8</v>
      </c>
      <c r="L42" s="76">
        <f t="shared" si="0"/>
        <v>823270</v>
      </c>
      <c r="M42" s="81">
        <v>32070</v>
      </c>
      <c r="N42" s="148">
        <v>791200</v>
      </c>
    </row>
    <row r="43" spans="1:14" customFormat="1" ht="18.75" customHeight="1">
      <c r="A43" s="253"/>
      <c r="B43" s="256"/>
      <c r="C43" s="17" t="s">
        <v>20</v>
      </c>
      <c r="D43" s="20">
        <v>5</v>
      </c>
      <c r="E43" s="2" t="s">
        <v>5</v>
      </c>
      <c r="F43" s="3">
        <v>120</v>
      </c>
      <c r="G43" s="2" t="s">
        <v>6</v>
      </c>
      <c r="H43" s="2" t="s">
        <v>5</v>
      </c>
      <c r="I43" s="3">
        <v>152</v>
      </c>
      <c r="J43" s="2" t="s">
        <v>14</v>
      </c>
      <c r="K43" s="21" t="s">
        <v>8</v>
      </c>
      <c r="L43" s="76">
        <f t="shared" si="0"/>
        <v>175547</v>
      </c>
      <c r="M43" s="80">
        <v>25047</v>
      </c>
      <c r="N43" s="151">
        <v>150500</v>
      </c>
    </row>
    <row r="44" spans="1:14" s="4" customFormat="1" ht="21" customHeight="1">
      <c r="A44" s="253"/>
      <c r="B44" s="257" t="s">
        <v>18</v>
      </c>
      <c r="C44" s="258"/>
      <c r="D44" s="258"/>
      <c r="E44" s="258"/>
      <c r="F44" s="258"/>
      <c r="G44" s="258"/>
      <c r="H44" s="258"/>
      <c r="I44" s="258"/>
      <c r="J44" s="258"/>
      <c r="K44" s="259"/>
      <c r="L44" s="82">
        <f t="shared" si="0"/>
        <v>998817</v>
      </c>
      <c r="M44" s="83">
        <f>SUM(M42:M43)</f>
        <v>57117</v>
      </c>
      <c r="N44" s="150">
        <f>SUM(N42:N43)</f>
        <v>941700</v>
      </c>
    </row>
    <row r="45" spans="1:14" customFormat="1" ht="18.75" customHeight="1">
      <c r="A45" s="253"/>
      <c r="B45" s="17" t="s">
        <v>52</v>
      </c>
      <c r="C45" s="17" t="s">
        <v>40</v>
      </c>
      <c r="D45" s="20">
        <v>1000</v>
      </c>
      <c r="E45" s="2" t="s">
        <v>5</v>
      </c>
      <c r="F45" s="3">
        <v>70</v>
      </c>
      <c r="G45" s="2" t="s">
        <v>6</v>
      </c>
      <c r="H45" s="2" t="s">
        <v>5</v>
      </c>
      <c r="I45" s="3">
        <v>2</v>
      </c>
      <c r="J45" s="2" t="s">
        <v>9</v>
      </c>
      <c r="K45" s="21" t="s">
        <v>8</v>
      </c>
      <c r="L45" s="76">
        <f t="shared" si="0"/>
        <v>171320</v>
      </c>
      <c r="M45" s="81">
        <v>-366180</v>
      </c>
      <c r="N45" s="148">
        <v>537500</v>
      </c>
    </row>
    <row r="46" spans="1:14" customFormat="1" ht="18.75" customHeight="1">
      <c r="A46" s="253"/>
      <c r="B46" s="260" t="s">
        <v>141</v>
      </c>
      <c r="C46" s="261"/>
      <c r="D46" s="20"/>
      <c r="E46" s="2"/>
      <c r="F46" s="3"/>
      <c r="G46" s="2"/>
      <c r="H46" s="2"/>
      <c r="I46" s="3"/>
      <c r="J46" s="2"/>
      <c r="K46" s="21"/>
      <c r="L46" s="82">
        <f t="shared" si="0"/>
        <v>171320</v>
      </c>
      <c r="M46" s="83">
        <f>M45</f>
        <v>-366180</v>
      </c>
      <c r="N46" s="150">
        <f>N45</f>
        <v>537500</v>
      </c>
    </row>
    <row r="47" spans="1:14" customFormat="1" ht="18.75" customHeight="1">
      <c r="A47" s="253"/>
      <c r="B47" s="262" t="s">
        <v>51</v>
      </c>
      <c r="C47" s="17" t="s">
        <v>19</v>
      </c>
      <c r="D47" s="96">
        <v>30</v>
      </c>
      <c r="E47" s="2" t="s">
        <v>5</v>
      </c>
      <c r="F47" s="3">
        <v>120</v>
      </c>
      <c r="G47" s="2" t="s">
        <v>6</v>
      </c>
      <c r="H47" s="2" t="s">
        <v>5</v>
      </c>
      <c r="I47" s="3">
        <v>190</v>
      </c>
      <c r="J47" s="2" t="s">
        <v>14</v>
      </c>
      <c r="K47" s="21" t="s">
        <v>8</v>
      </c>
      <c r="L47" s="76">
        <f t="shared" si="0"/>
        <v>1221489</v>
      </c>
      <c r="M47" s="81">
        <v>-4871</v>
      </c>
      <c r="N47" s="148">
        <v>1226360</v>
      </c>
    </row>
    <row r="48" spans="1:14" customFormat="1" ht="18.75" customHeight="1">
      <c r="A48" s="253"/>
      <c r="B48" s="263"/>
      <c r="C48" s="17" t="s">
        <v>50</v>
      </c>
      <c r="D48" s="96">
        <v>500</v>
      </c>
      <c r="E48" s="2" t="s">
        <v>5</v>
      </c>
      <c r="F48" s="3">
        <v>70</v>
      </c>
      <c r="G48" s="2" t="s">
        <v>6</v>
      </c>
      <c r="H48" s="2" t="s">
        <v>5</v>
      </c>
      <c r="I48" s="3">
        <v>2</v>
      </c>
      <c r="J48" s="2" t="s">
        <v>9</v>
      </c>
      <c r="K48" s="21" t="s">
        <v>8</v>
      </c>
      <c r="L48" s="76">
        <f t="shared" si="0"/>
        <v>0</v>
      </c>
      <c r="M48" s="80">
        <v>-107500</v>
      </c>
      <c r="N48" s="148">
        <v>107500</v>
      </c>
    </row>
    <row r="49" spans="1:14" customFormat="1" ht="18.75" customHeight="1">
      <c r="A49" s="253"/>
      <c r="B49" s="263"/>
      <c r="C49" s="17" t="s">
        <v>148</v>
      </c>
      <c r="D49" s="92"/>
      <c r="E49" s="93"/>
      <c r="F49" s="94"/>
      <c r="G49" s="93"/>
      <c r="H49" s="93"/>
      <c r="I49" s="94"/>
      <c r="J49" s="93"/>
      <c r="K49" s="95"/>
      <c r="L49" s="76">
        <f t="shared" si="0"/>
        <v>11000</v>
      </c>
      <c r="M49" s="80">
        <v>11000</v>
      </c>
      <c r="N49" s="148"/>
    </row>
    <row r="50" spans="1:14" customFormat="1" ht="18.75" customHeight="1">
      <c r="A50" s="253"/>
      <c r="B50" s="264"/>
      <c r="C50" s="17" t="s">
        <v>143</v>
      </c>
      <c r="D50" s="92"/>
      <c r="E50" s="93"/>
      <c r="F50" s="94"/>
      <c r="G50" s="93"/>
      <c r="H50" s="93"/>
      <c r="I50" s="94"/>
      <c r="J50" s="93"/>
      <c r="K50" s="95"/>
      <c r="L50" s="76">
        <f t="shared" si="0"/>
        <v>15163</v>
      </c>
      <c r="M50" s="80">
        <v>15163</v>
      </c>
      <c r="N50" s="148">
        <v>0</v>
      </c>
    </row>
    <row r="51" spans="1:14" s="4" customFormat="1" ht="21" customHeight="1">
      <c r="A51" s="254"/>
      <c r="B51" s="257" t="s">
        <v>18</v>
      </c>
      <c r="C51" s="258"/>
      <c r="D51" s="258"/>
      <c r="E51" s="258"/>
      <c r="F51" s="258"/>
      <c r="G51" s="258"/>
      <c r="H51" s="258"/>
      <c r="I51" s="258"/>
      <c r="J51" s="258"/>
      <c r="K51" s="259"/>
      <c r="L51" s="82">
        <f t="shared" si="0"/>
        <v>1247652</v>
      </c>
      <c r="M51" s="83">
        <f>SUM(M47:M50)</f>
        <v>-86208</v>
      </c>
      <c r="N51" s="150">
        <f>SUM(N47:N50)</f>
        <v>1333860</v>
      </c>
    </row>
    <row r="52" spans="1:14" s="8" customFormat="1" ht="22.5" customHeight="1">
      <c r="A52" s="246" t="s">
        <v>22</v>
      </c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97">
        <f t="shared" si="0"/>
        <v>2417789</v>
      </c>
      <c r="M52" s="78">
        <f>M51+M46+M44+M41</f>
        <v>-1685271</v>
      </c>
      <c r="N52" s="145">
        <f>N41+N44+N46+N51</f>
        <v>4103060</v>
      </c>
    </row>
    <row r="53" spans="1:14" ht="18" customHeight="1">
      <c r="A53" s="248" t="s">
        <v>31</v>
      </c>
      <c r="B53" s="25" t="s">
        <v>32</v>
      </c>
      <c r="C53" s="25" t="s">
        <v>33</v>
      </c>
      <c r="D53" s="12"/>
      <c r="E53" s="6"/>
      <c r="F53" s="9"/>
      <c r="G53" s="6"/>
      <c r="H53" s="6"/>
      <c r="I53" s="9"/>
      <c r="J53" s="6"/>
      <c r="K53" s="22"/>
      <c r="L53" s="76">
        <f t="shared" si="0"/>
        <v>0</v>
      </c>
      <c r="M53" s="76">
        <v>0</v>
      </c>
      <c r="N53" s="144">
        <v>0</v>
      </c>
    </row>
    <row r="54" spans="1:14" ht="18" customHeight="1">
      <c r="A54" s="249"/>
      <c r="B54" s="25" t="s">
        <v>41</v>
      </c>
      <c r="C54" s="25" t="s">
        <v>42</v>
      </c>
      <c r="D54" s="12"/>
      <c r="E54" s="6"/>
      <c r="F54" s="9"/>
      <c r="G54" s="6"/>
      <c r="H54" s="6"/>
      <c r="I54" s="9"/>
      <c r="J54" s="6"/>
      <c r="K54" s="22"/>
      <c r="L54" s="76">
        <f t="shared" si="0"/>
        <v>0</v>
      </c>
      <c r="M54" s="76">
        <v>0</v>
      </c>
      <c r="N54" s="144">
        <v>0</v>
      </c>
    </row>
    <row r="55" spans="1:14" ht="18" customHeight="1">
      <c r="A55" s="249"/>
      <c r="B55" s="25" t="s">
        <v>34</v>
      </c>
      <c r="C55" s="25" t="s">
        <v>49</v>
      </c>
      <c r="D55" s="12"/>
      <c r="E55" s="6"/>
      <c r="F55" s="9"/>
      <c r="G55" s="6"/>
      <c r="H55" s="6"/>
      <c r="I55" s="9"/>
      <c r="J55" s="6"/>
      <c r="K55" s="22"/>
      <c r="L55" s="76">
        <f t="shared" si="0"/>
        <v>0</v>
      </c>
      <c r="M55" s="76">
        <v>0</v>
      </c>
      <c r="N55" s="144">
        <v>0</v>
      </c>
    </row>
    <row r="56" spans="1:14" ht="18" customHeight="1">
      <c r="A56" s="249"/>
      <c r="B56" s="25" t="s">
        <v>35</v>
      </c>
      <c r="C56" s="25" t="s">
        <v>37</v>
      </c>
      <c r="D56" s="12"/>
      <c r="E56" s="6"/>
      <c r="F56" s="9"/>
      <c r="G56" s="6"/>
      <c r="H56" s="6"/>
      <c r="I56" s="9"/>
      <c r="J56" s="6"/>
      <c r="K56" s="22"/>
      <c r="L56" s="76">
        <f t="shared" si="0"/>
        <v>0</v>
      </c>
      <c r="M56" s="76">
        <v>0</v>
      </c>
      <c r="N56" s="144">
        <v>0</v>
      </c>
    </row>
    <row r="57" spans="1:14" s="8" customFormat="1" ht="21" customHeight="1">
      <c r="A57" s="246" t="s">
        <v>22</v>
      </c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98">
        <f t="shared" si="0"/>
        <v>0</v>
      </c>
      <c r="M57" s="78">
        <f>SUM(M53:M56)</f>
        <v>0</v>
      </c>
      <c r="N57" s="145">
        <f>SUM(N53:N56)</f>
        <v>0</v>
      </c>
    </row>
    <row r="58" spans="1:14" ht="23.25" customHeight="1" thickBot="1">
      <c r="A58" s="250" t="s">
        <v>48</v>
      </c>
      <c r="B58" s="251"/>
      <c r="C58" s="251"/>
      <c r="D58" s="251"/>
      <c r="E58" s="251"/>
      <c r="F58" s="251"/>
      <c r="G58" s="251"/>
      <c r="H58" s="251"/>
      <c r="I58" s="251"/>
      <c r="J58" s="251"/>
      <c r="K58" s="252"/>
      <c r="L58" s="84">
        <f t="shared" si="0"/>
        <v>69497425.980000004</v>
      </c>
      <c r="M58" s="84">
        <f>M57+M52+M38+M30+M25+M8</f>
        <v>24868368.98</v>
      </c>
      <c r="N58" s="152">
        <f>N8+N25+N30+N38+N52+N57</f>
        <v>44629057</v>
      </c>
    </row>
    <row r="60" spans="1:14">
      <c r="B60" s="28"/>
    </row>
  </sheetData>
  <mergeCells count="39">
    <mergeCell ref="A25:K25"/>
    <mergeCell ref="A26:A29"/>
    <mergeCell ref="B26:B29"/>
    <mergeCell ref="A30:K30"/>
    <mergeCell ref="B37:K37"/>
    <mergeCell ref="A31:A37"/>
    <mergeCell ref="B33:K33"/>
    <mergeCell ref="B34:B36"/>
    <mergeCell ref="B31:B32"/>
    <mergeCell ref="A6:A7"/>
    <mergeCell ref="A9:A24"/>
    <mergeCell ref="B24:C24"/>
    <mergeCell ref="A8:K8"/>
    <mergeCell ref="B11:C11"/>
    <mergeCell ref="B18:C18"/>
    <mergeCell ref="B19:B21"/>
    <mergeCell ref="B22:C22"/>
    <mergeCell ref="B12:B17"/>
    <mergeCell ref="B9:B10"/>
    <mergeCell ref="A52:K52"/>
    <mergeCell ref="A53:A56"/>
    <mergeCell ref="A57:K57"/>
    <mergeCell ref="A58:K58"/>
    <mergeCell ref="A38:K38"/>
    <mergeCell ref="A39:A51"/>
    <mergeCell ref="B39:B40"/>
    <mergeCell ref="B41:K41"/>
    <mergeCell ref="B42:B43"/>
    <mergeCell ref="B44:K44"/>
    <mergeCell ref="B51:K51"/>
    <mergeCell ref="B46:C46"/>
    <mergeCell ref="B47:B50"/>
    <mergeCell ref="A1:N1"/>
    <mergeCell ref="A3:N3"/>
    <mergeCell ref="A4:A5"/>
    <mergeCell ref="B4:B5"/>
    <mergeCell ref="C4:C5"/>
    <mergeCell ref="E5:G5"/>
    <mergeCell ref="H5:K5"/>
  </mergeCells>
  <phoneticPr fontId="2" type="noConversion"/>
  <pageMargins left="0.6692913385826772" right="0.55118110236220474" top="0.48" bottom="0.19685039370078741" header="0.39" footer="0.19685039370078741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추경요약</vt:lpstr>
      <vt:lpstr>세입_2016</vt:lpstr>
      <vt:lpstr>세출_2016 </vt:lpstr>
      <vt:lpstr>세입_2016!Print_Area</vt:lpstr>
      <vt:lpstr>'세출_2016 '!Print_Area</vt:lpstr>
      <vt:lpstr>세입_2016!Print_Titles</vt:lpstr>
      <vt:lpstr>'세출_2016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</dc:creator>
  <cp:lastModifiedBy>김종성</cp:lastModifiedBy>
  <cp:lastPrinted>2017-01-04T02:05:43Z</cp:lastPrinted>
  <dcterms:created xsi:type="dcterms:W3CDTF">2012-11-29T06:11:45Z</dcterms:created>
  <dcterms:modified xsi:type="dcterms:W3CDTF">2017-01-18T06:47:00Z</dcterms:modified>
</cp:coreProperties>
</file>